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40" windowHeight="9330"/>
  </bookViews>
  <sheets>
    <sheet name="CF projection example" sheetId="3" r:id="rId1"/>
    <sheet name="Cash Flow - Direct Method" sheetId="4" r:id="rId2"/>
    <sheet name="Cash Flow Indirect Method" sheetId="5" r:id="rId3"/>
    <sheet name="Income Statement" sheetId="6" r:id="rId4"/>
    <sheet name="Formats" sheetId="7" r:id="rId5"/>
    <sheet name="Case Study 2" sheetId="8" r:id="rId6"/>
    <sheet name="Case Study 1" sheetId="10" r:id="rId7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5" i="10" l="1"/>
  <c r="F55" i="10"/>
  <c r="F48" i="10"/>
  <c r="F39" i="10"/>
  <c r="F41" i="10" s="1"/>
  <c r="F58" i="10" s="1"/>
  <c r="F59" i="10" s="1"/>
  <c r="C37" i="10"/>
  <c r="C14" i="10"/>
  <c r="C39" i="10" s="1"/>
  <c r="C45" i="10" s="1"/>
  <c r="E19" i="8"/>
  <c r="D57" i="8"/>
  <c r="D53" i="8"/>
  <c r="C53" i="8"/>
  <c r="D52" i="8"/>
  <c r="C52" i="8"/>
  <c r="D51" i="8"/>
  <c r="C51" i="8"/>
  <c r="D46" i="8"/>
  <c r="D48" i="8" s="1"/>
  <c r="C46" i="8"/>
  <c r="D37" i="8"/>
  <c r="C37" i="8"/>
  <c r="D36" i="8"/>
  <c r="C36" i="8"/>
  <c r="D35" i="8"/>
  <c r="C35" i="8"/>
  <c r="D34" i="8"/>
  <c r="C34" i="8"/>
  <c r="D33" i="8"/>
  <c r="C33" i="8"/>
  <c r="D32" i="8"/>
  <c r="C32" i="8"/>
  <c r="D31" i="8"/>
  <c r="C31" i="8"/>
  <c r="D30" i="8"/>
  <c r="C30" i="8"/>
  <c r="D29" i="8"/>
  <c r="C29" i="8"/>
  <c r="D28" i="8"/>
  <c r="C28" i="8"/>
  <c r="D27" i="8"/>
  <c r="C27" i="8"/>
  <c r="D26" i="8"/>
  <c r="C26" i="8"/>
  <c r="D25" i="8"/>
  <c r="C25" i="8"/>
  <c r="D24" i="8"/>
  <c r="C24" i="8"/>
  <c r="D23" i="8"/>
  <c r="C23" i="8"/>
  <c r="D22" i="8"/>
  <c r="C22" i="8"/>
  <c r="D21" i="8"/>
  <c r="C21" i="8"/>
  <c r="D20" i="8"/>
  <c r="C20" i="8"/>
  <c r="D19" i="8"/>
  <c r="C19" i="8"/>
  <c r="D13" i="8"/>
  <c r="C13" i="8"/>
  <c r="D12" i="8"/>
  <c r="C12" i="8"/>
  <c r="D11" i="8"/>
  <c r="D15" i="8" s="1"/>
  <c r="C11" i="8"/>
  <c r="E6" i="8"/>
  <c r="F6" i="8" s="1"/>
  <c r="G6" i="8" s="1"/>
  <c r="H6" i="8" s="1"/>
  <c r="I6" i="8" s="1"/>
  <c r="J6" i="8" s="1"/>
  <c r="K6" i="8" s="1"/>
  <c r="L6" i="8" s="1"/>
  <c r="M6" i="8" s="1"/>
  <c r="N6" i="8" s="1"/>
  <c r="D55" i="8" l="1"/>
  <c r="D39" i="8"/>
  <c r="F19" i="8"/>
  <c r="G19" i="8" s="1"/>
  <c r="H19" i="8" s="1"/>
  <c r="I19" i="8" s="1"/>
  <c r="J19" i="8" s="1"/>
  <c r="K19" i="8" s="1"/>
  <c r="L19" i="8" s="1"/>
  <c r="M19" i="8" s="1"/>
  <c r="N19" i="8" s="1"/>
  <c r="D41" i="8"/>
  <c r="D58" i="8" s="1"/>
  <c r="D59" i="8" s="1"/>
  <c r="E57" i="8" s="1"/>
  <c r="D11" i="4"/>
  <c r="F16" i="3" l="1"/>
  <c r="E11" i="8" s="1"/>
  <c r="B36" i="5" l="1"/>
  <c r="B35" i="5"/>
  <c r="B34" i="5"/>
  <c r="C15" i="5"/>
  <c r="C29" i="5"/>
  <c r="B26" i="5"/>
  <c r="B20" i="5"/>
  <c r="H14" i="5"/>
  <c r="C14" i="5"/>
  <c r="C13" i="5"/>
  <c r="B14" i="5"/>
  <c r="B13" i="5"/>
  <c r="M14" i="5"/>
  <c r="M13" i="5"/>
  <c r="B41" i="6"/>
  <c r="M37" i="6"/>
  <c r="L37" i="6"/>
  <c r="K37" i="6"/>
  <c r="J37" i="6"/>
  <c r="I37" i="6"/>
  <c r="H37" i="6"/>
  <c r="G37" i="6"/>
  <c r="F37" i="6"/>
  <c r="E37" i="6"/>
  <c r="D37" i="6"/>
  <c r="C37" i="6"/>
  <c r="B32" i="6"/>
  <c r="B31" i="6"/>
  <c r="B30" i="6"/>
  <c r="B23" i="6"/>
  <c r="B22" i="6"/>
  <c r="B11" i="6"/>
  <c r="B10" i="6"/>
  <c r="B8" i="5"/>
  <c r="M5" i="5"/>
  <c r="M5" i="6" s="1"/>
  <c r="L5" i="5"/>
  <c r="L5" i="6" s="1"/>
  <c r="K5" i="5"/>
  <c r="K5" i="6" s="1"/>
  <c r="J5" i="5"/>
  <c r="J5" i="6" s="1"/>
  <c r="I5" i="5"/>
  <c r="I5" i="6" s="1"/>
  <c r="H5" i="5"/>
  <c r="H5" i="6" s="1"/>
  <c r="G5" i="5"/>
  <c r="G5" i="6" s="1"/>
  <c r="F5" i="5"/>
  <c r="F5" i="6" s="1"/>
  <c r="E5" i="5"/>
  <c r="E5" i="6" s="1"/>
  <c r="D5" i="5"/>
  <c r="D5" i="6" s="1"/>
  <c r="C5" i="5"/>
  <c r="C6" i="5"/>
  <c r="B6" i="5"/>
  <c r="B3" i="5"/>
  <c r="D57" i="4"/>
  <c r="C34" i="5" s="1"/>
  <c r="D46" i="4"/>
  <c r="C22" i="5" s="1"/>
  <c r="C24" i="5" s="1"/>
  <c r="D48" i="4"/>
  <c r="C46" i="4"/>
  <c r="B22" i="5" s="1"/>
  <c r="D37" i="4"/>
  <c r="C37" i="4"/>
  <c r="B35" i="10" s="1"/>
  <c r="D36" i="4"/>
  <c r="D35" i="4"/>
  <c r="C47" i="10" s="1"/>
  <c r="C49" i="10" s="1"/>
  <c r="D34" i="4"/>
  <c r="C36" i="4"/>
  <c r="B34" i="10" s="1"/>
  <c r="C35" i="4"/>
  <c r="B47" i="10" s="1"/>
  <c r="C34" i="4"/>
  <c r="B33" i="10" s="1"/>
  <c r="D53" i="4"/>
  <c r="C30" i="5" s="1"/>
  <c r="C53" i="4"/>
  <c r="B41" i="10" s="1"/>
  <c r="D33" i="4"/>
  <c r="C33" i="4"/>
  <c r="B32" i="10" s="1"/>
  <c r="D32" i="4"/>
  <c r="D31" i="4"/>
  <c r="D30" i="4"/>
  <c r="D29" i="4"/>
  <c r="D28" i="4"/>
  <c r="D27" i="4"/>
  <c r="D26" i="4"/>
  <c r="D25" i="4"/>
  <c r="D24" i="4"/>
  <c r="D23" i="4"/>
  <c r="D22" i="4"/>
  <c r="D21" i="4"/>
  <c r="D20" i="4"/>
  <c r="C32" i="4"/>
  <c r="B31" i="10" s="1"/>
  <c r="C31" i="4"/>
  <c r="B30" i="10" s="1"/>
  <c r="C30" i="4"/>
  <c r="B29" i="10" s="1"/>
  <c r="C29" i="4"/>
  <c r="B28" i="10" s="1"/>
  <c r="C28" i="4"/>
  <c r="B27" i="10" s="1"/>
  <c r="C27" i="4"/>
  <c r="B26" i="10" s="1"/>
  <c r="C26" i="4"/>
  <c r="B25" i="10" s="1"/>
  <c r="C25" i="4"/>
  <c r="C24" i="4"/>
  <c r="B23" i="10" s="1"/>
  <c r="C23" i="4"/>
  <c r="B22" i="10" s="1"/>
  <c r="C22" i="4"/>
  <c r="B21" i="10" s="1"/>
  <c r="C21" i="4"/>
  <c r="B20" i="10" s="1"/>
  <c r="C20" i="4"/>
  <c r="B19" i="10" s="1"/>
  <c r="D19" i="4"/>
  <c r="C19" i="4"/>
  <c r="B18" i="10" s="1"/>
  <c r="D13" i="4"/>
  <c r="D12" i="4"/>
  <c r="D15" i="4" s="1"/>
  <c r="C13" i="4"/>
  <c r="C12" i="4"/>
  <c r="B11" i="10" s="1"/>
  <c r="D52" i="4"/>
  <c r="C52" i="4"/>
  <c r="B29" i="5" s="1"/>
  <c r="D51" i="4"/>
  <c r="C51" i="4"/>
  <c r="B28" i="5" s="1"/>
  <c r="C11" i="4"/>
  <c r="B10" i="10" s="1"/>
  <c r="E6" i="4"/>
  <c r="F6" i="4" s="1"/>
  <c r="G6" i="4" s="1"/>
  <c r="H6" i="4" s="1"/>
  <c r="I6" i="4" s="1"/>
  <c r="J6" i="4" s="1"/>
  <c r="K6" i="4" s="1"/>
  <c r="L6" i="4" s="1"/>
  <c r="M6" i="4" s="1"/>
  <c r="N6" i="4" s="1"/>
  <c r="M6" i="5" s="1"/>
  <c r="M6" i="6" s="1"/>
  <c r="B24" i="10" l="1"/>
  <c r="B24" i="6"/>
  <c r="D39" i="4"/>
  <c r="B12" i="10"/>
  <c r="B12" i="6"/>
  <c r="C28" i="5"/>
  <c r="C32" i="5" s="1"/>
  <c r="D55" i="4"/>
  <c r="D41" i="4"/>
  <c r="D58" i="4" s="1"/>
  <c r="D59" i="4" s="1"/>
  <c r="E57" i="4" s="1"/>
  <c r="B6" i="6"/>
  <c r="B6" i="10"/>
  <c r="B25" i="6"/>
  <c r="B33" i="6"/>
  <c r="C6" i="6"/>
  <c r="C6" i="10"/>
  <c r="B18" i="6"/>
  <c r="B26" i="6"/>
  <c r="B34" i="6"/>
  <c r="B47" i="6"/>
  <c r="B30" i="5"/>
  <c r="C5" i="6"/>
  <c r="C5" i="10"/>
  <c r="B19" i="6"/>
  <c r="B27" i="6"/>
  <c r="B35" i="6"/>
  <c r="C47" i="6"/>
  <c r="B20" i="6"/>
  <c r="B28" i="6"/>
  <c r="B21" i="6"/>
  <c r="B29" i="6"/>
  <c r="J14" i="5"/>
  <c r="D14" i="5"/>
  <c r="L14" i="5"/>
  <c r="F14" i="5"/>
  <c r="I13" i="5"/>
  <c r="F13" i="5"/>
  <c r="J13" i="5"/>
  <c r="G14" i="5"/>
  <c r="K14" i="5"/>
  <c r="G13" i="5"/>
  <c r="K13" i="5"/>
  <c r="D13" i="5"/>
  <c r="H13" i="5"/>
  <c r="L13" i="5"/>
  <c r="E14" i="5"/>
  <c r="I14" i="5"/>
  <c r="E13" i="5"/>
  <c r="C14" i="6"/>
  <c r="C39" i="6" s="1"/>
  <c r="C45" i="6" s="1"/>
  <c r="C49" i="6" s="1"/>
  <c r="C10" i="5" s="1"/>
  <c r="C17" i="5" s="1"/>
  <c r="C35" i="5" s="1"/>
  <c r="C36" i="5" s="1"/>
  <c r="D34" i="5" s="1"/>
  <c r="D6" i="5"/>
  <c r="D6" i="6" s="1"/>
  <c r="K6" i="5"/>
  <c r="K6" i="6" s="1"/>
  <c r="I6" i="5"/>
  <c r="I6" i="6" s="1"/>
  <c r="G6" i="5"/>
  <c r="G6" i="6" s="1"/>
  <c r="E6" i="5"/>
  <c r="E6" i="6" s="1"/>
  <c r="L6" i="5"/>
  <c r="L6" i="6" s="1"/>
  <c r="J6" i="5"/>
  <c r="J6" i="6" s="1"/>
  <c r="H6" i="5"/>
  <c r="H6" i="6" s="1"/>
  <c r="F6" i="5"/>
  <c r="F6" i="6" s="1"/>
  <c r="C10" i="3"/>
  <c r="C49" i="3"/>
  <c r="E13" i="3" l="1"/>
  <c r="F20" i="3"/>
  <c r="F19" i="3"/>
  <c r="F18" i="3"/>
  <c r="F17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E45" i="3"/>
  <c r="E21" i="3"/>
  <c r="G38" i="3" l="1"/>
  <c r="E33" i="8"/>
  <c r="E33" i="4"/>
  <c r="G19" i="3"/>
  <c r="E12" i="8"/>
  <c r="E12" i="4"/>
  <c r="G20" i="3"/>
  <c r="E13" i="8"/>
  <c r="E13" i="4"/>
  <c r="G36" i="3"/>
  <c r="E31" i="8"/>
  <c r="E31" i="4"/>
  <c r="G37" i="3"/>
  <c r="E32" i="8"/>
  <c r="E32" i="4"/>
  <c r="G24" i="3"/>
  <c r="E19" i="4"/>
  <c r="G28" i="3"/>
  <c r="E23" i="8"/>
  <c r="E23" i="4"/>
  <c r="G44" i="3"/>
  <c r="E37" i="8"/>
  <c r="E37" i="4"/>
  <c r="G29" i="3"/>
  <c r="E24" i="8"/>
  <c r="E24" i="4"/>
  <c r="G17" i="3"/>
  <c r="E51" i="8"/>
  <c r="E51" i="4"/>
  <c r="G30" i="3"/>
  <c r="E25" i="8"/>
  <c r="E25" i="4"/>
  <c r="G18" i="3"/>
  <c r="E52" i="8"/>
  <c r="E52" i="4"/>
  <c r="D29" i="5" s="1"/>
  <c r="G31" i="3"/>
  <c r="E26" i="8"/>
  <c r="E26" i="4"/>
  <c r="G39" i="3"/>
  <c r="E53" i="8"/>
  <c r="D15" i="5"/>
  <c r="E53" i="4"/>
  <c r="D30" i="5" s="1"/>
  <c r="G32" i="3"/>
  <c r="E27" i="8"/>
  <c r="E27" i="4"/>
  <c r="G40" i="3"/>
  <c r="E34" i="8"/>
  <c r="E34" i="4"/>
  <c r="G25" i="3"/>
  <c r="E20" i="8"/>
  <c r="E20" i="4"/>
  <c r="G33" i="3"/>
  <c r="E28" i="8"/>
  <c r="E28" i="4"/>
  <c r="G41" i="3"/>
  <c r="E35" i="8"/>
  <c r="E35" i="4"/>
  <c r="D47" i="6" s="1"/>
  <c r="G26" i="3"/>
  <c r="E21" i="8"/>
  <c r="E21" i="4"/>
  <c r="G34" i="3"/>
  <c r="E29" i="8"/>
  <c r="E29" i="4"/>
  <c r="G42" i="3"/>
  <c r="E36" i="8"/>
  <c r="E36" i="4"/>
  <c r="G27" i="3"/>
  <c r="E22" i="8"/>
  <c r="E22" i="4"/>
  <c r="G35" i="3"/>
  <c r="E30" i="8"/>
  <c r="E30" i="4"/>
  <c r="G43" i="3"/>
  <c r="E46" i="8"/>
  <c r="E48" i="8" s="1"/>
  <c r="E46" i="4"/>
  <c r="G16" i="3"/>
  <c r="F11" i="8" s="1"/>
  <c r="E11" i="4"/>
  <c r="E47" i="3"/>
  <c r="F45" i="3"/>
  <c r="G21" i="3"/>
  <c r="F21" i="3"/>
  <c r="H39" i="3" l="1"/>
  <c r="F53" i="8"/>
  <c r="F53" i="4"/>
  <c r="E30" i="5" s="1"/>
  <c r="E15" i="5"/>
  <c r="H20" i="3"/>
  <c r="F13" i="8"/>
  <c r="F13" i="4"/>
  <c r="F15" i="8"/>
  <c r="H35" i="3"/>
  <c r="F30" i="8"/>
  <c r="F30" i="4"/>
  <c r="H40" i="3"/>
  <c r="F34" i="8"/>
  <c r="F34" i="4"/>
  <c r="H30" i="3"/>
  <c r="F25" i="8"/>
  <c r="F25" i="4"/>
  <c r="H34" i="3"/>
  <c r="F29" i="8"/>
  <c r="F29" i="4"/>
  <c r="D28" i="5"/>
  <c r="D32" i="5" s="1"/>
  <c r="E55" i="4"/>
  <c r="H44" i="3"/>
  <c r="F37" i="8"/>
  <c r="F37" i="4"/>
  <c r="H37" i="3"/>
  <c r="F32" i="8"/>
  <c r="F32" i="4"/>
  <c r="E15" i="8"/>
  <c r="H42" i="3"/>
  <c r="F36" i="8"/>
  <c r="F36" i="4"/>
  <c r="H24" i="3"/>
  <c r="F19" i="4"/>
  <c r="H41" i="3"/>
  <c r="F35" i="8"/>
  <c r="F35" i="4"/>
  <c r="E47" i="6" s="1"/>
  <c r="H33" i="3"/>
  <c r="F28" i="8"/>
  <c r="F28" i="4"/>
  <c r="H31" i="3"/>
  <c r="F26" i="8"/>
  <c r="F26" i="4"/>
  <c r="E55" i="8"/>
  <c r="H19" i="3"/>
  <c r="F12" i="8"/>
  <c r="F12" i="4"/>
  <c r="H29" i="3"/>
  <c r="F24" i="8"/>
  <c r="F24" i="4"/>
  <c r="D22" i="5"/>
  <c r="D24" i="5" s="1"/>
  <c r="E48" i="4"/>
  <c r="H27" i="3"/>
  <c r="F22" i="8"/>
  <c r="F22" i="4"/>
  <c r="H32" i="3"/>
  <c r="F27" i="8"/>
  <c r="F27" i="4"/>
  <c r="H17" i="3"/>
  <c r="F51" i="8"/>
  <c r="F51" i="4"/>
  <c r="H26" i="3"/>
  <c r="F21" i="8"/>
  <c r="F21" i="4"/>
  <c r="E39" i="8"/>
  <c r="H28" i="3"/>
  <c r="H45" i="3" s="1"/>
  <c r="F23" i="8"/>
  <c r="F23" i="4"/>
  <c r="H36" i="3"/>
  <c r="F31" i="8"/>
  <c r="F31" i="4"/>
  <c r="G45" i="3"/>
  <c r="G47" i="3" s="1"/>
  <c r="H43" i="3"/>
  <c r="F46" i="8"/>
  <c r="F48" i="8" s="1"/>
  <c r="F46" i="4"/>
  <c r="H25" i="3"/>
  <c r="F20" i="8"/>
  <c r="F20" i="4"/>
  <c r="H18" i="3"/>
  <c r="F52" i="8"/>
  <c r="F52" i="4"/>
  <c r="E29" i="5" s="1"/>
  <c r="E39" i="4"/>
  <c r="H38" i="3"/>
  <c r="F33" i="8"/>
  <c r="F33" i="4"/>
  <c r="E15" i="4"/>
  <c r="D14" i="6"/>
  <c r="D39" i="6" s="1"/>
  <c r="D45" i="6" s="1"/>
  <c r="D49" i="6" s="1"/>
  <c r="D10" i="5" s="1"/>
  <c r="D17" i="5" s="1"/>
  <c r="D35" i="5" s="1"/>
  <c r="D36" i="5" s="1"/>
  <c r="E34" i="5" s="1"/>
  <c r="H16" i="3"/>
  <c r="G11" i="8" s="1"/>
  <c r="F11" i="4"/>
  <c r="E49" i="3"/>
  <c r="F14" i="3" s="1"/>
  <c r="F47" i="3"/>
  <c r="F13" i="3"/>
  <c r="E41" i="4" l="1"/>
  <c r="E58" i="4" s="1"/>
  <c r="E59" i="4" s="1"/>
  <c r="F57" i="4" s="1"/>
  <c r="I32" i="3"/>
  <c r="G27" i="8"/>
  <c r="G27" i="4"/>
  <c r="I18" i="3"/>
  <c r="G52" i="8"/>
  <c r="G52" i="4"/>
  <c r="F29" i="5" s="1"/>
  <c r="I44" i="3"/>
  <c r="G37" i="8"/>
  <c r="G37" i="4"/>
  <c r="I30" i="3"/>
  <c r="G25" i="8"/>
  <c r="G25" i="4"/>
  <c r="I26" i="3"/>
  <c r="G21" i="8"/>
  <c r="G21" i="4"/>
  <c r="I33" i="3"/>
  <c r="G28" i="8"/>
  <c r="G28" i="4"/>
  <c r="I42" i="3"/>
  <c r="G36" i="8"/>
  <c r="G36" i="4"/>
  <c r="F39" i="8"/>
  <c r="F41" i="8" s="1"/>
  <c r="F58" i="8" s="1"/>
  <c r="I36" i="3"/>
  <c r="G31" i="8"/>
  <c r="G31" i="4"/>
  <c r="E28" i="5"/>
  <c r="E32" i="5" s="1"/>
  <c r="F55" i="4"/>
  <c r="I27" i="3"/>
  <c r="G22" i="8"/>
  <c r="G22" i="4"/>
  <c r="I19" i="3"/>
  <c r="G12" i="8"/>
  <c r="G12" i="4"/>
  <c r="E41" i="8"/>
  <c r="E58" i="8" s="1"/>
  <c r="E59" i="8" s="1"/>
  <c r="F57" i="8" s="1"/>
  <c r="I20" i="3"/>
  <c r="G13" i="8"/>
  <c r="G13" i="4"/>
  <c r="G15" i="8"/>
  <c r="I29" i="3"/>
  <c r="G24" i="8"/>
  <c r="G24" i="4"/>
  <c r="I25" i="3"/>
  <c r="G20" i="8"/>
  <c r="G20" i="4"/>
  <c r="F55" i="8"/>
  <c r="I40" i="3"/>
  <c r="G34" i="8"/>
  <c r="G34" i="4"/>
  <c r="I38" i="3"/>
  <c r="G33" i="8"/>
  <c r="G33" i="4"/>
  <c r="E22" i="5"/>
  <c r="E24" i="5" s="1"/>
  <c r="F48" i="4"/>
  <c r="I17" i="3"/>
  <c r="G51" i="8"/>
  <c r="G55" i="8" s="1"/>
  <c r="G51" i="4"/>
  <c r="I41" i="3"/>
  <c r="G35" i="8"/>
  <c r="G35" i="4"/>
  <c r="F47" i="6" s="1"/>
  <c r="I28" i="3"/>
  <c r="G23" i="8"/>
  <c r="G23" i="4"/>
  <c r="F39" i="4"/>
  <c r="I37" i="3"/>
  <c r="G32" i="8"/>
  <c r="G32" i="4"/>
  <c r="I34" i="3"/>
  <c r="G29" i="8"/>
  <c r="G29" i="4"/>
  <c r="I43" i="3"/>
  <c r="G46" i="8"/>
  <c r="G48" i="8" s="1"/>
  <c r="G46" i="4"/>
  <c r="I31" i="3"/>
  <c r="G26" i="8"/>
  <c r="G26" i="4"/>
  <c r="I24" i="3"/>
  <c r="G19" i="4"/>
  <c r="I35" i="3"/>
  <c r="G30" i="8"/>
  <c r="G30" i="4"/>
  <c r="I39" i="3"/>
  <c r="G53" i="8"/>
  <c r="G53" i="4"/>
  <c r="F30" i="5" s="1"/>
  <c r="F15" i="5"/>
  <c r="F15" i="4"/>
  <c r="E14" i="6"/>
  <c r="E39" i="6" s="1"/>
  <c r="E45" i="6" s="1"/>
  <c r="E49" i="6" s="1"/>
  <c r="E10" i="5" s="1"/>
  <c r="E17" i="5" s="1"/>
  <c r="E35" i="5" s="1"/>
  <c r="E36" i="5" s="1"/>
  <c r="F34" i="5" s="1"/>
  <c r="I16" i="3"/>
  <c r="H11" i="8" s="1"/>
  <c r="G11" i="4"/>
  <c r="H21" i="3"/>
  <c r="H47" i="3" s="1"/>
  <c r="F49" i="3"/>
  <c r="G14" i="3" s="1"/>
  <c r="G49" i="3" s="1"/>
  <c r="H14" i="3" s="1"/>
  <c r="G13" i="3"/>
  <c r="J19" i="3" l="1"/>
  <c r="H12" i="8"/>
  <c r="H12" i="4"/>
  <c r="G39" i="4"/>
  <c r="J26" i="3"/>
  <c r="H21" i="8"/>
  <c r="H21" i="4"/>
  <c r="J36" i="3"/>
  <c r="H31" i="8"/>
  <c r="H31" i="4"/>
  <c r="J17" i="3"/>
  <c r="H51" i="8"/>
  <c r="H51" i="4"/>
  <c r="J24" i="3"/>
  <c r="H19" i="4"/>
  <c r="J28" i="3"/>
  <c r="H23" i="8"/>
  <c r="H23" i="4"/>
  <c r="J27" i="3"/>
  <c r="H22" i="8"/>
  <c r="H22" i="4"/>
  <c r="J18" i="3"/>
  <c r="H52" i="8"/>
  <c r="H52" i="4"/>
  <c r="G29" i="5" s="1"/>
  <c r="J43" i="3"/>
  <c r="H46" i="8"/>
  <c r="H48" i="8" s="1"/>
  <c r="H46" i="4"/>
  <c r="G39" i="8"/>
  <c r="G41" i="8" s="1"/>
  <c r="G58" i="8" s="1"/>
  <c r="J20" i="3"/>
  <c r="H13" i="8"/>
  <c r="H15" i="8" s="1"/>
  <c r="H13" i="4"/>
  <c r="J42" i="3"/>
  <c r="H36" i="8"/>
  <c r="H36" i="4"/>
  <c r="J25" i="3"/>
  <c r="H20" i="8"/>
  <c r="H20" i="4"/>
  <c r="F59" i="8"/>
  <c r="G57" i="8" s="1"/>
  <c r="G59" i="8" s="1"/>
  <c r="H57" i="8" s="1"/>
  <c r="J30" i="3"/>
  <c r="H25" i="8"/>
  <c r="H25" i="4"/>
  <c r="J44" i="3"/>
  <c r="H37" i="8"/>
  <c r="H37" i="4"/>
  <c r="J35" i="3"/>
  <c r="H30" i="8"/>
  <c r="H30" i="4"/>
  <c r="J40" i="3"/>
  <c r="H34" i="8"/>
  <c r="H34" i="4"/>
  <c r="J39" i="3"/>
  <c r="H53" i="8"/>
  <c r="H53" i="4"/>
  <c r="G30" i="5" s="1"/>
  <c r="G15" i="5"/>
  <c r="J31" i="3"/>
  <c r="H26" i="8"/>
  <c r="H26" i="4"/>
  <c r="J41" i="3"/>
  <c r="H35" i="8"/>
  <c r="H35" i="4"/>
  <c r="G47" i="6" s="1"/>
  <c r="J38" i="3"/>
  <c r="H33" i="8"/>
  <c r="H33" i="4"/>
  <c r="J32" i="3"/>
  <c r="H27" i="8"/>
  <c r="H27" i="4"/>
  <c r="J29" i="3"/>
  <c r="H24" i="8"/>
  <c r="H24" i="4"/>
  <c r="I45" i="3"/>
  <c r="J34" i="3"/>
  <c r="H29" i="8"/>
  <c r="H29" i="4"/>
  <c r="F41" i="4"/>
  <c r="F58" i="4" s="1"/>
  <c r="F59" i="4" s="1"/>
  <c r="G57" i="4" s="1"/>
  <c r="F22" i="5"/>
  <c r="F24" i="5" s="1"/>
  <c r="G48" i="4"/>
  <c r="J37" i="3"/>
  <c r="H32" i="8"/>
  <c r="H32" i="4"/>
  <c r="G55" i="4"/>
  <c r="F28" i="5"/>
  <c r="F32" i="5" s="1"/>
  <c r="J33" i="3"/>
  <c r="H28" i="8"/>
  <c r="H28" i="4"/>
  <c r="J16" i="3"/>
  <c r="I11" i="8" s="1"/>
  <c r="H11" i="4"/>
  <c r="I21" i="3"/>
  <c r="H49" i="3"/>
  <c r="I14" i="3" s="1"/>
  <c r="G15" i="4"/>
  <c r="F14" i="6"/>
  <c r="F39" i="6" s="1"/>
  <c r="F45" i="6" s="1"/>
  <c r="F49" i="6" s="1"/>
  <c r="F10" i="5" s="1"/>
  <c r="F17" i="5" s="1"/>
  <c r="H13" i="3"/>
  <c r="K36" i="3" l="1"/>
  <c r="I31" i="8"/>
  <c r="I31" i="4"/>
  <c r="K18" i="3"/>
  <c r="I52" i="8"/>
  <c r="I52" i="4"/>
  <c r="H29" i="5" s="1"/>
  <c r="H39" i="8"/>
  <c r="H41" i="8" s="1"/>
  <c r="K20" i="3"/>
  <c r="I13" i="8"/>
  <c r="I13" i="4"/>
  <c r="H55" i="4"/>
  <c r="G28" i="5"/>
  <c r="G32" i="5" s="1"/>
  <c r="K26" i="3"/>
  <c r="I21" i="8"/>
  <c r="I21" i="4"/>
  <c r="K29" i="3"/>
  <c r="I24" i="8"/>
  <c r="I24" i="4"/>
  <c r="K34" i="3"/>
  <c r="I29" i="8"/>
  <c r="I29" i="4"/>
  <c r="K24" i="3"/>
  <c r="I19" i="4"/>
  <c r="F35" i="5"/>
  <c r="F36" i="5" s="1"/>
  <c r="G34" i="5" s="1"/>
  <c r="K39" i="3"/>
  <c r="I53" i="8"/>
  <c r="H15" i="5"/>
  <c r="I53" i="4"/>
  <c r="H30" i="5" s="1"/>
  <c r="K25" i="3"/>
  <c r="I20" i="8"/>
  <c r="I20" i="4"/>
  <c r="H55" i="8"/>
  <c r="G41" i="4"/>
  <c r="G58" i="4" s="1"/>
  <c r="G59" i="4" s="1"/>
  <c r="H57" i="4" s="1"/>
  <c r="K33" i="3"/>
  <c r="I28" i="8"/>
  <c r="I28" i="4"/>
  <c r="K41" i="3"/>
  <c r="I35" i="8"/>
  <c r="I35" i="4"/>
  <c r="H47" i="6" s="1"/>
  <c r="K44" i="3"/>
  <c r="I37" i="8"/>
  <c r="I37" i="4"/>
  <c r="H48" i="4"/>
  <c r="G22" i="5"/>
  <c r="G24" i="5" s="1"/>
  <c r="K27" i="3"/>
  <c r="I22" i="8"/>
  <c r="I22" i="4"/>
  <c r="K17" i="3"/>
  <c r="I51" i="8"/>
  <c r="I51" i="4"/>
  <c r="H39" i="4"/>
  <c r="K35" i="3"/>
  <c r="I30" i="8"/>
  <c r="I30" i="4"/>
  <c r="K31" i="3"/>
  <c r="I26" i="8"/>
  <c r="I26" i="4"/>
  <c r="K30" i="3"/>
  <c r="I25" i="8"/>
  <c r="I25" i="4"/>
  <c r="K42" i="3"/>
  <c r="I36" i="8"/>
  <c r="I36" i="4"/>
  <c r="K28" i="3"/>
  <c r="I23" i="8"/>
  <c r="I23" i="4"/>
  <c r="K37" i="3"/>
  <c r="I32" i="8"/>
  <c r="I32" i="4"/>
  <c r="K38" i="3"/>
  <c r="I33" i="8"/>
  <c r="I33" i="4"/>
  <c r="J45" i="3"/>
  <c r="I47" i="3"/>
  <c r="I49" i="3" s="1"/>
  <c r="J14" i="3" s="1"/>
  <c r="K32" i="3"/>
  <c r="I27" i="8"/>
  <c r="I27" i="4"/>
  <c r="K40" i="3"/>
  <c r="I34" i="8"/>
  <c r="I34" i="4"/>
  <c r="K43" i="3"/>
  <c r="I46" i="8"/>
  <c r="I48" i="8" s="1"/>
  <c r="I46" i="4"/>
  <c r="K19" i="3"/>
  <c r="I12" i="8"/>
  <c r="I15" i="8" s="1"/>
  <c r="I12" i="4"/>
  <c r="K16" i="3"/>
  <c r="J11" i="8" s="1"/>
  <c r="I11" i="4"/>
  <c r="J21" i="3"/>
  <c r="J47" i="3" s="1"/>
  <c r="H15" i="4"/>
  <c r="H41" i="4" s="1"/>
  <c r="H58" i="4" s="1"/>
  <c r="H59" i="4" s="1"/>
  <c r="I57" i="4" s="1"/>
  <c r="G14" i="6"/>
  <c r="G39" i="6" s="1"/>
  <c r="G45" i="6" s="1"/>
  <c r="G49" i="6" s="1"/>
  <c r="G10" i="5" s="1"/>
  <c r="G17" i="5" s="1"/>
  <c r="G35" i="5" s="1"/>
  <c r="I13" i="3"/>
  <c r="J13" i="3" s="1"/>
  <c r="L38" i="3" l="1"/>
  <c r="J33" i="8"/>
  <c r="J33" i="4"/>
  <c r="L20" i="3"/>
  <c r="J13" i="8"/>
  <c r="J13" i="4"/>
  <c r="L17" i="3"/>
  <c r="J51" i="8"/>
  <c r="J51" i="4"/>
  <c r="L44" i="3"/>
  <c r="J37" i="8"/>
  <c r="J37" i="4"/>
  <c r="L29" i="3"/>
  <c r="J24" i="8"/>
  <c r="J24" i="4"/>
  <c r="H58" i="8"/>
  <c r="H59" i="8" s="1"/>
  <c r="I57" i="8" s="1"/>
  <c r="L33" i="3"/>
  <c r="J28" i="8"/>
  <c r="J28" i="4"/>
  <c r="L40" i="3"/>
  <c r="J34" i="8"/>
  <c r="J34" i="4"/>
  <c r="L31" i="3"/>
  <c r="J26" i="8"/>
  <c r="J26" i="4"/>
  <c r="K45" i="3"/>
  <c r="I39" i="4"/>
  <c r="G36" i="5"/>
  <c r="H34" i="5" s="1"/>
  <c r="L19" i="3"/>
  <c r="J12" i="8"/>
  <c r="J15" i="8" s="1"/>
  <c r="J12" i="4"/>
  <c r="L42" i="3"/>
  <c r="J36" i="8"/>
  <c r="J36" i="4"/>
  <c r="I39" i="8"/>
  <c r="I41" i="8" s="1"/>
  <c r="L24" i="3"/>
  <c r="J19" i="4"/>
  <c r="I48" i="4"/>
  <c r="H22" i="5"/>
  <c r="H24" i="5" s="1"/>
  <c r="L32" i="3"/>
  <c r="J27" i="8"/>
  <c r="J27" i="4"/>
  <c r="L37" i="3"/>
  <c r="J32" i="8"/>
  <c r="J32" i="4"/>
  <c r="L35" i="3"/>
  <c r="J30" i="8"/>
  <c r="J30" i="4"/>
  <c r="L27" i="3"/>
  <c r="J22" i="8"/>
  <c r="J22" i="4"/>
  <c r="L41" i="3"/>
  <c r="J35" i="8"/>
  <c r="J35" i="4"/>
  <c r="I47" i="6" s="1"/>
  <c r="L25" i="3"/>
  <c r="L45" i="3" s="1"/>
  <c r="J20" i="8"/>
  <c r="J20" i="4"/>
  <c r="L26" i="3"/>
  <c r="J21" i="8"/>
  <c r="J21" i="4"/>
  <c r="L18" i="3"/>
  <c r="J52" i="8"/>
  <c r="J52" i="4"/>
  <c r="I29" i="5" s="1"/>
  <c r="L43" i="3"/>
  <c r="J46" i="8"/>
  <c r="J48" i="8" s="1"/>
  <c r="J46" i="4"/>
  <c r="L30" i="3"/>
  <c r="J25" i="8"/>
  <c r="J25" i="4"/>
  <c r="L34" i="3"/>
  <c r="J29" i="8"/>
  <c r="J29" i="4"/>
  <c r="I55" i="4"/>
  <c r="H28" i="5"/>
  <c r="H32" i="5" s="1"/>
  <c r="L28" i="3"/>
  <c r="J23" i="8"/>
  <c r="J23" i="4"/>
  <c r="I55" i="8"/>
  <c r="L39" i="3"/>
  <c r="J53" i="8"/>
  <c r="I15" i="5"/>
  <c r="J53" i="4"/>
  <c r="I30" i="5" s="1"/>
  <c r="L36" i="3"/>
  <c r="J31" i="8"/>
  <c r="J31" i="4"/>
  <c r="J49" i="3"/>
  <c r="K14" i="3" s="1"/>
  <c r="L16" i="3"/>
  <c r="K11" i="8" s="1"/>
  <c r="J11" i="4"/>
  <c r="K21" i="3"/>
  <c r="K47" i="3" s="1"/>
  <c r="I15" i="4"/>
  <c r="I41" i="4" s="1"/>
  <c r="H14" i="6"/>
  <c r="H39" i="6" s="1"/>
  <c r="H45" i="6" s="1"/>
  <c r="H49" i="6" s="1"/>
  <c r="H10" i="5" s="1"/>
  <c r="H17" i="5" s="1"/>
  <c r="K13" i="3"/>
  <c r="M31" i="3" l="1"/>
  <c r="K26" i="8"/>
  <c r="K26" i="4"/>
  <c r="M17" i="3"/>
  <c r="K51" i="8"/>
  <c r="K51" i="4"/>
  <c r="M18" i="3"/>
  <c r="K52" i="8"/>
  <c r="K52" i="4"/>
  <c r="J29" i="5" s="1"/>
  <c r="J39" i="4"/>
  <c r="M29" i="3"/>
  <c r="K24" i="8"/>
  <c r="K24" i="4"/>
  <c r="M28" i="3"/>
  <c r="K23" i="8"/>
  <c r="K23" i="4"/>
  <c r="M41" i="3"/>
  <c r="K35" i="8"/>
  <c r="K35" i="4"/>
  <c r="J47" i="6" s="1"/>
  <c r="M24" i="3"/>
  <c r="K19" i="4"/>
  <c r="M40" i="3"/>
  <c r="K34" i="8"/>
  <c r="K34" i="4"/>
  <c r="I58" i="4"/>
  <c r="I59" i="4" s="1"/>
  <c r="J57" i="4" s="1"/>
  <c r="M30" i="3"/>
  <c r="K25" i="8"/>
  <c r="K25" i="4"/>
  <c r="M37" i="3"/>
  <c r="K32" i="8"/>
  <c r="K32" i="4"/>
  <c r="I58" i="8"/>
  <c r="I59" i="8" s="1"/>
  <c r="J57" i="8" s="1"/>
  <c r="J59" i="8" s="1"/>
  <c r="K57" i="8" s="1"/>
  <c r="K49" i="3"/>
  <c r="L14" i="3" s="1"/>
  <c r="J48" i="4"/>
  <c r="I22" i="5"/>
  <c r="I24" i="5" s="1"/>
  <c r="M26" i="3"/>
  <c r="K21" i="8"/>
  <c r="K21" i="4"/>
  <c r="M44" i="3"/>
  <c r="K37" i="8"/>
  <c r="K37" i="4"/>
  <c r="M27" i="3"/>
  <c r="K22" i="8"/>
  <c r="K22" i="4"/>
  <c r="M33" i="3"/>
  <c r="K28" i="8"/>
  <c r="K28" i="4"/>
  <c r="I28" i="5"/>
  <c r="I32" i="5" s="1"/>
  <c r="J55" i="4"/>
  <c r="M38" i="3"/>
  <c r="K33" i="8"/>
  <c r="K33" i="4"/>
  <c r="M39" i="3"/>
  <c r="K53" i="8"/>
  <c r="J15" i="5"/>
  <c r="K53" i="4"/>
  <c r="J30" i="5" s="1"/>
  <c r="M43" i="3"/>
  <c r="K46" i="8"/>
  <c r="K48" i="8" s="1"/>
  <c r="K46" i="4"/>
  <c r="J39" i="8"/>
  <c r="J41" i="8" s="1"/>
  <c r="J58" i="8" s="1"/>
  <c r="M32" i="3"/>
  <c r="K27" i="8"/>
  <c r="K27" i="4"/>
  <c r="M42" i="3"/>
  <c r="K36" i="8"/>
  <c r="K36" i="4"/>
  <c r="J55" i="8"/>
  <c r="M34" i="3"/>
  <c r="K29" i="8"/>
  <c r="K29" i="4"/>
  <c r="M35" i="3"/>
  <c r="K30" i="8"/>
  <c r="K30" i="4"/>
  <c r="M19" i="3"/>
  <c r="K12" i="8"/>
  <c r="K15" i="8" s="1"/>
  <c r="K12" i="4"/>
  <c r="M36" i="3"/>
  <c r="M45" i="3" s="1"/>
  <c r="K31" i="8"/>
  <c r="K31" i="4"/>
  <c r="M25" i="3"/>
  <c r="K20" i="8"/>
  <c r="K20" i="4"/>
  <c r="H35" i="5"/>
  <c r="H36" i="5" s="1"/>
  <c r="I34" i="5" s="1"/>
  <c r="M20" i="3"/>
  <c r="K13" i="8"/>
  <c r="K13" i="4"/>
  <c r="M16" i="3"/>
  <c r="L11" i="8" s="1"/>
  <c r="K11" i="4"/>
  <c r="L21" i="3"/>
  <c r="L47" i="3" s="1"/>
  <c r="L49" i="3" s="1"/>
  <c r="M14" i="3" s="1"/>
  <c r="J15" i="4"/>
  <c r="J41" i="4" s="1"/>
  <c r="J58" i="4" s="1"/>
  <c r="J59" i="4" s="1"/>
  <c r="K57" i="4" s="1"/>
  <c r="I14" i="6"/>
  <c r="I39" i="6" s="1"/>
  <c r="I45" i="6" s="1"/>
  <c r="I49" i="6" s="1"/>
  <c r="I10" i="5" s="1"/>
  <c r="I17" i="5" s="1"/>
  <c r="L13" i="3"/>
  <c r="N39" i="3" l="1"/>
  <c r="L53" i="8"/>
  <c r="K15" i="5"/>
  <c r="L53" i="4"/>
  <c r="K30" i="5" s="1"/>
  <c r="N40" i="3"/>
  <c r="L34" i="8"/>
  <c r="L34" i="4"/>
  <c r="K55" i="4"/>
  <c r="J28" i="5"/>
  <c r="J32" i="5" s="1"/>
  <c r="N33" i="3"/>
  <c r="L28" i="8"/>
  <c r="L28" i="4"/>
  <c r="N37" i="3"/>
  <c r="L32" i="8"/>
  <c r="L32" i="4"/>
  <c r="K39" i="4"/>
  <c r="K55" i="8"/>
  <c r="N44" i="3"/>
  <c r="L37" i="8"/>
  <c r="L37" i="4"/>
  <c r="I35" i="5"/>
  <c r="I36" i="5" s="1"/>
  <c r="J34" i="5" s="1"/>
  <c r="N19" i="3"/>
  <c r="L12" i="8"/>
  <c r="L15" i="8" s="1"/>
  <c r="L12" i="4"/>
  <c r="K48" i="4"/>
  <c r="J22" i="5"/>
  <c r="J24" i="5" s="1"/>
  <c r="N26" i="3"/>
  <c r="L21" i="8"/>
  <c r="L21" i="4"/>
  <c r="N24" i="3"/>
  <c r="L19" i="4"/>
  <c r="N17" i="3"/>
  <c r="L51" i="8"/>
  <c r="L51" i="4"/>
  <c r="N18" i="3"/>
  <c r="L52" i="8"/>
  <c r="L52" i="4"/>
  <c r="K29" i="5" s="1"/>
  <c r="N34" i="3"/>
  <c r="L29" i="8"/>
  <c r="L29" i="4"/>
  <c r="N29" i="3"/>
  <c r="L24" i="8"/>
  <c r="L24" i="4"/>
  <c r="N25" i="3"/>
  <c r="L20" i="8"/>
  <c r="L20" i="4"/>
  <c r="N43" i="3"/>
  <c r="L46" i="8"/>
  <c r="L48" i="8" s="1"/>
  <c r="L46" i="4"/>
  <c r="N38" i="3"/>
  <c r="L33" i="8"/>
  <c r="L33" i="4"/>
  <c r="N27" i="3"/>
  <c r="L22" i="8"/>
  <c r="L22" i="4"/>
  <c r="N30" i="3"/>
  <c r="L25" i="8"/>
  <c r="L25" i="4"/>
  <c r="N36" i="3"/>
  <c r="L31" i="8"/>
  <c r="L31" i="4"/>
  <c r="N20" i="3"/>
  <c r="L13" i="8"/>
  <c r="L13" i="4"/>
  <c r="N32" i="3"/>
  <c r="L27" i="8"/>
  <c r="L27" i="4"/>
  <c r="N28" i="3"/>
  <c r="L23" i="8"/>
  <c r="L23" i="4"/>
  <c r="K39" i="8"/>
  <c r="K41" i="8" s="1"/>
  <c r="K58" i="8" s="1"/>
  <c r="K59" i="8" s="1"/>
  <c r="L57" i="8" s="1"/>
  <c r="N35" i="3"/>
  <c r="L30" i="8"/>
  <c r="L30" i="4"/>
  <c r="N42" i="3"/>
  <c r="L36" i="8"/>
  <c r="L36" i="4"/>
  <c r="N41" i="3"/>
  <c r="L35" i="8"/>
  <c r="L35" i="4"/>
  <c r="K47" i="6" s="1"/>
  <c r="N31" i="3"/>
  <c r="L26" i="8"/>
  <c r="L26" i="4"/>
  <c r="N16" i="3"/>
  <c r="M11" i="8" s="1"/>
  <c r="L11" i="4"/>
  <c r="M21" i="3"/>
  <c r="M47" i="3" s="1"/>
  <c r="M49" i="3" s="1"/>
  <c r="N14" i="3" s="1"/>
  <c r="K15" i="4"/>
  <c r="K41" i="4" s="1"/>
  <c r="K58" i="4" s="1"/>
  <c r="K59" i="4" s="1"/>
  <c r="L57" i="4" s="1"/>
  <c r="J14" i="6"/>
  <c r="J39" i="6" s="1"/>
  <c r="J45" i="6" s="1"/>
  <c r="J49" i="6" s="1"/>
  <c r="J10" i="5" s="1"/>
  <c r="J17" i="5" s="1"/>
  <c r="J35" i="5" s="1"/>
  <c r="M13" i="3"/>
  <c r="O34" i="3" l="1"/>
  <c r="M29" i="8"/>
  <c r="M29" i="4"/>
  <c r="O42" i="3"/>
  <c r="M36" i="8"/>
  <c r="M36" i="4"/>
  <c r="O25" i="3"/>
  <c r="M20" i="8"/>
  <c r="M20" i="4"/>
  <c r="O36" i="3"/>
  <c r="M31" i="8"/>
  <c r="M31" i="4"/>
  <c r="O18" i="3"/>
  <c r="M52" i="8"/>
  <c r="M52" i="4"/>
  <c r="L29" i="5" s="1"/>
  <c r="O26" i="3"/>
  <c r="M21" i="8"/>
  <c r="M21" i="4"/>
  <c r="O24" i="3"/>
  <c r="M19" i="4"/>
  <c r="O27" i="3"/>
  <c r="M22" i="8"/>
  <c r="M22" i="4"/>
  <c r="O37" i="3"/>
  <c r="M32" i="8"/>
  <c r="M32" i="4"/>
  <c r="O31" i="3"/>
  <c r="M26" i="8"/>
  <c r="M26" i="4"/>
  <c r="O38" i="3"/>
  <c r="M33" i="8"/>
  <c r="M33" i="4"/>
  <c r="K28" i="5"/>
  <c r="K32" i="5" s="1"/>
  <c r="L55" i="4"/>
  <c r="O44" i="3"/>
  <c r="M37" i="8"/>
  <c r="M37" i="4"/>
  <c r="O33" i="3"/>
  <c r="M28" i="8"/>
  <c r="M28" i="4"/>
  <c r="O43" i="3"/>
  <c r="M46" i="8"/>
  <c r="M48" i="8" s="1"/>
  <c r="M46" i="4"/>
  <c r="O19" i="3"/>
  <c r="M12" i="8"/>
  <c r="M12" i="4"/>
  <c r="O40" i="3"/>
  <c r="M34" i="8"/>
  <c r="M34" i="4"/>
  <c r="O28" i="3"/>
  <c r="M23" i="8"/>
  <c r="M23" i="4"/>
  <c r="N45" i="3"/>
  <c r="O32" i="3"/>
  <c r="M27" i="8"/>
  <c r="M27" i="4"/>
  <c r="K22" i="5"/>
  <c r="K24" i="5" s="1"/>
  <c r="L48" i="4"/>
  <c r="O29" i="3"/>
  <c r="M24" i="8"/>
  <c r="M24" i="4"/>
  <c r="L55" i="8"/>
  <c r="O39" i="3"/>
  <c r="M53" i="8"/>
  <c r="M53" i="4"/>
  <c r="L30" i="5" s="1"/>
  <c r="L15" i="5"/>
  <c r="O41" i="3"/>
  <c r="M35" i="8"/>
  <c r="M35" i="4"/>
  <c r="L47" i="6" s="1"/>
  <c r="L39" i="4"/>
  <c r="O20" i="3"/>
  <c r="M13" i="8"/>
  <c r="M15" i="8" s="1"/>
  <c r="M13" i="4"/>
  <c r="L39" i="8"/>
  <c r="L41" i="8" s="1"/>
  <c r="L58" i="8" s="1"/>
  <c r="L59" i="8" s="1"/>
  <c r="M57" i="8" s="1"/>
  <c r="J36" i="5"/>
  <c r="K34" i="5" s="1"/>
  <c r="O35" i="3"/>
  <c r="M30" i="8"/>
  <c r="M30" i="4"/>
  <c r="O30" i="3"/>
  <c r="M25" i="8"/>
  <c r="M25" i="4"/>
  <c r="O17" i="3"/>
  <c r="M51" i="8"/>
  <c r="M51" i="4"/>
  <c r="O16" i="3"/>
  <c r="N11" i="8" s="1"/>
  <c r="M11" i="4"/>
  <c r="N21" i="3"/>
  <c r="N47" i="3" s="1"/>
  <c r="N49" i="3" s="1"/>
  <c r="O14" i="3" s="1"/>
  <c r="L15" i="4"/>
  <c r="L41" i="4" s="1"/>
  <c r="L58" i="4" s="1"/>
  <c r="L59" i="4" s="1"/>
  <c r="M57" i="4" s="1"/>
  <c r="K14" i="6"/>
  <c r="K39" i="6" s="1"/>
  <c r="K45" i="6" s="1"/>
  <c r="K49" i="6" s="1"/>
  <c r="K10" i="5" s="1"/>
  <c r="K17" i="5" s="1"/>
  <c r="K35" i="5" s="1"/>
  <c r="K36" i="5" s="1"/>
  <c r="L34" i="5" s="1"/>
  <c r="N13" i="3"/>
  <c r="N46" i="8" l="1"/>
  <c r="N48" i="8" s="1"/>
  <c r="N46" i="4"/>
  <c r="N53" i="8"/>
  <c r="N53" i="4"/>
  <c r="M30" i="5" s="1"/>
  <c r="M15" i="5"/>
  <c r="N34" i="8"/>
  <c r="N34" i="4"/>
  <c r="N20" i="8"/>
  <c r="N39" i="8" s="1"/>
  <c r="N20" i="4"/>
  <c r="N28" i="8"/>
  <c r="N28" i="4"/>
  <c r="N33" i="8"/>
  <c r="N33" i="4"/>
  <c r="N29" i="8"/>
  <c r="N29" i="4"/>
  <c r="N13" i="8"/>
  <c r="N13" i="4"/>
  <c r="N27" i="8"/>
  <c r="N27" i="4"/>
  <c r="L28" i="5"/>
  <c r="L32" i="5" s="1"/>
  <c r="M55" i="4"/>
  <c r="N30" i="8"/>
  <c r="N30" i="4"/>
  <c r="N22" i="8"/>
  <c r="N22" i="4"/>
  <c r="N52" i="8"/>
  <c r="N52" i="4"/>
  <c r="M29" i="5" s="1"/>
  <c r="M55" i="8"/>
  <c r="N12" i="8"/>
  <c r="N15" i="8" s="1"/>
  <c r="N12" i="4"/>
  <c r="M39" i="4"/>
  <c r="N36" i="8"/>
  <c r="N36" i="4"/>
  <c r="N51" i="8"/>
  <c r="N55" i="8" s="1"/>
  <c r="N51" i="4"/>
  <c r="N35" i="8"/>
  <c r="N35" i="4"/>
  <c r="M47" i="6" s="1"/>
  <c r="N24" i="8"/>
  <c r="N24" i="4"/>
  <c r="M48" i="4"/>
  <c r="L22" i="5"/>
  <c r="L24" i="5" s="1"/>
  <c r="N37" i="8"/>
  <c r="N37" i="4"/>
  <c r="N26" i="8"/>
  <c r="N26" i="4"/>
  <c r="N19" i="4"/>
  <c r="O45" i="3"/>
  <c r="N23" i="8"/>
  <c r="N23" i="4"/>
  <c r="N31" i="8"/>
  <c r="N31" i="4"/>
  <c r="N25" i="8"/>
  <c r="N25" i="4"/>
  <c r="N32" i="8"/>
  <c r="N32" i="4"/>
  <c r="N21" i="8"/>
  <c r="N21" i="4"/>
  <c r="M39" i="8"/>
  <c r="M41" i="8" s="1"/>
  <c r="M58" i="8" s="1"/>
  <c r="M59" i="8" s="1"/>
  <c r="N57" i="8" s="1"/>
  <c r="M15" i="4"/>
  <c r="L14" i="6"/>
  <c r="L39" i="6" s="1"/>
  <c r="L45" i="6" s="1"/>
  <c r="L49" i="6" s="1"/>
  <c r="L10" i="5" s="1"/>
  <c r="L17" i="5" s="1"/>
  <c r="L35" i="5" s="1"/>
  <c r="L36" i="5" s="1"/>
  <c r="M34" i="5" s="1"/>
  <c r="N11" i="4"/>
  <c r="O21" i="3"/>
  <c r="O13" i="3"/>
  <c r="N41" i="8" l="1"/>
  <c r="N58" i="8" s="1"/>
  <c r="M41" i="4"/>
  <c r="M58" i="4" s="1"/>
  <c r="M59" i="4" s="1"/>
  <c r="N57" i="4" s="1"/>
  <c r="M28" i="5"/>
  <c r="M32" i="5" s="1"/>
  <c r="N55" i="4"/>
  <c r="N39" i="4"/>
  <c r="N59" i="8"/>
  <c r="O47" i="3"/>
  <c r="O49" i="3" s="1"/>
  <c r="M22" i="5"/>
  <c r="M24" i="5" s="1"/>
  <c r="N48" i="4"/>
  <c r="N15" i="4"/>
  <c r="M14" i="6"/>
  <c r="M39" i="6" s="1"/>
  <c r="M45" i="6" s="1"/>
  <c r="M49" i="6" s="1"/>
  <c r="M10" i="5" s="1"/>
  <c r="M17" i="5" s="1"/>
  <c r="M35" i="5" s="1"/>
  <c r="M36" i="5" s="1"/>
  <c r="N41" i="4" l="1"/>
  <c r="N58" i="4" s="1"/>
  <c r="N59" i="4" s="1"/>
</calcChain>
</file>

<file path=xl/sharedStrings.xml><?xml version="1.0" encoding="utf-8"?>
<sst xmlns="http://schemas.openxmlformats.org/spreadsheetml/2006/main" count="231" uniqueCount="98">
  <si>
    <t>[COMPANY LOGO AND NAME]</t>
  </si>
  <si>
    <t>Inputs</t>
  </si>
  <si>
    <t>Legend</t>
  </si>
  <si>
    <t>Blue = Inputs</t>
  </si>
  <si>
    <t>Black = Calculations</t>
  </si>
  <si>
    <t>Est</t>
  </si>
  <si>
    <t>Green = Linked</t>
  </si>
  <si>
    <t>First year of projection</t>
  </si>
  <si>
    <t>Opening balance</t>
  </si>
  <si>
    <t>Cash incoming</t>
  </si>
  <si>
    <t>Sales</t>
  </si>
  <si>
    <t>Other income</t>
  </si>
  <si>
    <t>Interest income</t>
  </si>
  <si>
    <t>Loans received</t>
  </si>
  <si>
    <t>New equity inflow</t>
  </si>
  <si>
    <t>Total incoming</t>
  </si>
  <si>
    <t>Cash outgoing</t>
  </si>
  <si>
    <t>Purchases (Stock etc)</t>
  </si>
  <si>
    <t>Accountant fees</t>
  </si>
  <si>
    <t>Advertising &amp; marketing</t>
  </si>
  <si>
    <t>Bank fees &amp; charges</t>
  </si>
  <si>
    <t>Interest paid</t>
  </si>
  <si>
    <t>Utilities (electricity, gas, water)</t>
  </si>
  <si>
    <t>Telephone</t>
  </si>
  <si>
    <t>Motor vehicle expenses</t>
  </si>
  <si>
    <t>Repairs &amp; maintenance</t>
  </si>
  <si>
    <t>Stationery &amp; printing</t>
  </si>
  <si>
    <t>Licensing</t>
  </si>
  <si>
    <t>Insurance</t>
  </si>
  <si>
    <t>Total outgoing</t>
  </si>
  <si>
    <t>Monthly cash balance</t>
  </si>
  <si>
    <t>Cash flow projection</t>
  </si>
  <si>
    <t>Other</t>
  </si>
  <si>
    <t>Rent</t>
  </si>
  <si>
    <t>Postage</t>
  </si>
  <si>
    <t>Bank charges</t>
  </si>
  <si>
    <t>Tax payments</t>
  </si>
  <si>
    <t>Capital purchases</t>
  </si>
  <si>
    <t>Wages (incl. benefits and taxes)</t>
  </si>
  <si>
    <t>Office suppliers</t>
  </si>
  <si>
    <t>Loan payments</t>
  </si>
  <si>
    <t>in $ milion</t>
  </si>
  <si>
    <t>Cash Flow from Operating Activities</t>
  </si>
  <si>
    <t>Free cash flow projection in $ milion</t>
  </si>
  <si>
    <t>Particulars</t>
  </si>
  <si>
    <t>Cash Flow from Investing Activities</t>
  </si>
  <si>
    <t>Cash Flow from Financing Activities</t>
  </si>
  <si>
    <t>Inflows</t>
  </si>
  <si>
    <t>Outflows</t>
  </si>
  <si>
    <t>Total Inflows</t>
  </si>
  <si>
    <t>Total Outflows</t>
  </si>
  <si>
    <t>Net Cash Flow from Operating Activities</t>
  </si>
  <si>
    <t>Net Cash Flow from Investing Activities</t>
  </si>
  <si>
    <t>Net Cash Flow from Financing Activities</t>
  </si>
  <si>
    <t>Opening Cash Balance</t>
  </si>
  <si>
    <t>Changes in Cash During the Year</t>
  </si>
  <si>
    <t>Closing Cash Balance</t>
  </si>
  <si>
    <t>Revenue</t>
  </si>
  <si>
    <t>Total Revenue</t>
  </si>
  <si>
    <t>Expenses</t>
  </si>
  <si>
    <t>Total Operating Expenses</t>
  </si>
  <si>
    <t>Earnings Before Interest, Tax, Depreciation and Amortization</t>
  </si>
  <si>
    <t>Depreciation on Fixed Assets</t>
  </si>
  <si>
    <t>Amortization of Startup Cost</t>
  </si>
  <si>
    <t>Earnings Before Tax</t>
  </si>
  <si>
    <t>Profit After Tax</t>
  </si>
  <si>
    <t>Net Profit After Tax</t>
  </si>
  <si>
    <t>Add:</t>
  </si>
  <si>
    <t>Interest Paid</t>
  </si>
  <si>
    <t>Non-Cash Expenses:</t>
  </si>
  <si>
    <t>Income Statement in $ Million</t>
  </si>
  <si>
    <t>Amount</t>
  </si>
  <si>
    <t>Profit after Tax (as per income statement)</t>
  </si>
  <si>
    <t>XXXX</t>
  </si>
  <si>
    <t>Add/Less: Non-cash and non-operating items which have already been deducted from the income statement</t>
  </si>
  <si>
    <t>-          Depreciation</t>
  </si>
  <si>
    <t>-          Amortization of Start-up Expenses</t>
  </si>
  <si>
    <t>-          Profit/loss on Sale of Fixed Assets</t>
  </si>
  <si>
    <t>-          Proposed Dividend</t>
  </si>
  <si>
    <t>Net Adjustment</t>
  </si>
  <si>
    <t>Operating profit/loss before working capital changes</t>
  </si>
  <si>
    <t>-          Interest on loan from banks and financial institutions</t>
  </si>
  <si>
    <t>-          Dividend received from investments</t>
  </si>
  <si>
    <t>-          Provision for bad and doubtful debts</t>
  </si>
  <si>
    <t>-          Profit or loss on sale of investments</t>
  </si>
  <si>
    <t>XXXX </t>
  </si>
  <si>
    <t>Purchase or sale of fixed assets</t>
  </si>
  <si>
    <t>Purchase or sale of long-term investments</t>
  </si>
  <si>
    <t>Dividend received</t>
  </si>
  <si>
    <t>Merger and acquisition proceeds</t>
  </si>
  <si>
    <t>Net cash flow used in/from investing activities</t>
  </si>
  <si>
    <t>Funds received from investors for issuing equity</t>
  </si>
  <si>
    <t>Buyback of shares</t>
  </si>
  <si>
    <t>Dividend paid</t>
  </si>
  <si>
    <t>Proceeds in the form of debt from banks or financial institutions</t>
  </si>
  <si>
    <t>Repayment of debt</t>
  </si>
  <si>
    <t>Proceeds from issue of debentures</t>
  </si>
  <si>
    <t>Repayment of debentures after redemption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</si>
</sst>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\x_);\(0.0\x\)"/>
    <numFmt numFmtId="165" formatCode="#,##0.0_);\(#,##0.0\)"/>
    <numFmt numFmtId="166" formatCode="0.0%_);\(0.0%\)"/>
    <numFmt numFmtId="167" formatCode="[$-409]dd\-mmm\-yy;@"/>
    <numFmt numFmtId="168" formatCode="[$-409]d\-mmm\-yy;@"/>
  </numFmts>
  <fonts count="31" x14ac:knownFonts="1"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i/>
      <sz val="12"/>
      <color rgb="FF000000"/>
      <name val="Calibri"/>
      <family val="2"/>
    </font>
    <font>
      <i/>
      <sz val="12"/>
      <name val="Calibri"/>
      <family val="2"/>
    </font>
    <font>
      <b/>
      <sz val="12"/>
      <color rgb="FFFFFFFF"/>
      <name val="Calibri"/>
      <family val="2"/>
    </font>
    <font>
      <sz val="12"/>
      <color rgb="FF0000D4"/>
      <name val="Calibri"/>
      <family val="2"/>
    </font>
    <font>
      <b/>
      <sz val="12"/>
      <name val="Calibri"/>
      <family val="2"/>
    </font>
    <font>
      <sz val="12"/>
      <color rgb="FF006411"/>
      <name val="Calibri"/>
      <family val="2"/>
    </font>
    <font>
      <sz val="12"/>
      <name val="Calibri"/>
      <family val="2"/>
    </font>
    <font>
      <i/>
      <u/>
      <sz val="12"/>
      <color rgb="FF000000"/>
      <name val="Calibri"/>
      <family val="2"/>
    </font>
    <font>
      <i/>
      <sz val="12"/>
      <color rgb="FF0000D4"/>
      <name val="Calibri"/>
      <family val="2"/>
    </font>
    <font>
      <sz val="12"/>
      <color theme="1"/>
      <name val="Calibri"/>
      <family val="2"/>
      <scheme val="minor"/>
    </font>
    <font>
      <sz val="10"/>
      <name val="Courier"/>
      <family val="1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sz val="16"/>
      <color indexed="9"/>
      <name val="Tahoma"/>
      <family val="2"/>
    </font>
    <font>
      <b/>
      <sz val="8"/>
      <color indexed="23"/>
      <name val="Verdana"/>
      <family val="2"/>
    </font>
    <font>
      <sz val="8"/>
      <name val="Verdana"/>
      <family val="2"/>
    </font>
    <font>
      <sz val="8"/>
      <name val="Tahoma"/>
      <family val="2"/>
    </font>
    <font>
      <b/>
      <sz val="8"/>
      <color indexed="9"/>
      <name val="Tahoma"/>
      <family val="2"/>
    </font>
    <font>
      <b/>
      <sz val="8"/>
      <color indexed="8"/>
      <name val="Tahoma"/>
      <family val="2"/>
    </font>
    <font>
      <b/>
      <sz val="12"/>
      <color rgb="FF0000D4"/>
      <name val="Calibri"/>
      <family val="2"/>
    </font>
    <font>
      <u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i/>
      <u/>
      <sz val="12"/>
      <color rgb="FF000000"/>
      <name val="Calibri"/>
      <family val="2"/>
    </font>
    <font>
      <sz val="12"/>
      <color theme="4"/>
      <name val="Calibri"/>
      <family val="2"/>
      <scheme val="minor"/>
    </font>
    <font>
      <sz val="12"/>
      <color theme="4"/>
      <name val="Calibri"/>
      <family val="2"/>
    </font>
    <font>
      <b/>
      <sz val="11"/>
      <color theme="1"/>
      <name val="Century Gothic"/>
      <family val="2"/>
    </font>
    <font>
      <sz val="11"/>
      <color theme="1"/>
      <name val="Century Gothic"/>
      <family val="2"/>
    </font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70C0"/>
        <bgColor rgb="FF1F497D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9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4">
    <xf numFmtId="0" fontId="0" fillId="0" borderId="0"/>
    <xf numFmtId="0" fontId="13" fillId="0" borderId="0"/>
    <xf numFmtId="0" fontId="14" fillId="0" borderId="0"/>
    <xf numFmtId="37" fontId="19" fillId="5" borderId="4" applyBorder="0" applyProtection="0">
      <alignment vertical="center"/>
    </xf>
    <xf numFmtId="0" fontId="18" fillId="6" borderId="0" applyBorder="0">
      <alignment horizontal="left" vertical="center" indent="1"/>
    </xf>
    <xf numFmtId="37" fontId="20" fillId="7" borderId="5" applyBorder="0">
      <alignment horizontal="left" vertical="center" indent="1"/>
    </xf>
    <xf numFmtId="37" fontId="21" fillId="0" borderId="2">
      <alignment vertical="center"/>
    </xf>
    <xf numFmtId="0" fontId="21" fillId="8" borderId="6" applyNumberFormat="0">
      <alignment horizontal="left" vertical="top" indent="1"/>
    </xf>
    <xf numFmtId="0" fontId="21" fillId="5" borderId="0" applyBorder="0">
      <alignment horizontal="left" vertical="center" indent="1"/>
    </xf>
    <xf numFmtId="0" fontId="21" fillId="0" borderId="6" applyNumberFormat="0" applyFill="0">
      <alignment horizontal="centerContinuous" vertical="top"/>
    </xf>
    <xf numFmtId="0" fontId="17" fillId="3" borderId="0">
      <alignment horizontal="left" indent="1"/>
    </xf>
    <xf numFmtId="4" fontId="19" fillId="5" borderId="3" applyBorder="0">
      <alignment horizontal="left" vertical="center" indent="2"/>
    </xf>
    <xf numFmtId="0" fontId="16" fillId="6" borderId="0">
      <alignment horizontal="left" indent="1"/>
    </xf>
    <xf numFmtId="9" fontId="30" fillId="0" borderId="0" applyFont="0" applyFill="0" applyBorder="0" applyAlignment="0" applyProtection="0"/>
  </cellStyleXfs>
  <cellXfs count="110">
    <xf numFmtId="0" fontId="0" fillId="0" borderId="0" xfId="0"/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Font="1"/>
    <xf numFmtId="0" fontId="0" fillId="0" borderId="0" xfId="0" applyFont="1" applyAlignment="1"/>
    <xf numFmtId="0" fontId="3" fillId="0" borderId="0" xfId="0" applyFont="1"/>
    <xf numFmtId="0" fontId="4" fillId="0" borderId="0" xfId="0" applyFont="1" applyAlignment="1"/>
    <xf numFmtId="0" fontId="6" fillId="0" borderId="0" xfId="0" applyFont="1"/>
    <xf numFmtId="0" fontId="8" fillId="0" borderId="0" xfId="0" applyFont="1"/>
    <xf numFmtId="164" fontId="0" fillId="0" borderId="0" xfId="0" applyNumberFormat="1" applyFont="1"/>
    <xf numFmtId="166" fontId="11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0" fontId="10" fillId="0" borderId="0" xfId="0" applyFont="1" applyAlignment="1">
      <alignment horizontal="center"/>
    </xf>
    <xf numFmtId="165" fontId="8" fillId="0" borderId="0" xfId="0" applyNumberFormat="1" applyFont="1" applyBorder="1" applyAlignment="1">
      <alignment horizontal="right"/>
    </xf>
    <xf numFmtId="0" fontId="5" fillId="2" borderId="0" xfId="0" applyFont="1" applyFill="1" applyBorder="1"/>
    <xf numFmtId="0" fontId="12" fillId="0" borderId="0" xfId="0" applyFont="1"/>
    <xf numFmtId="0" fontId="12" fillId="0" borderId="0" xfId="0" applyFont="1" applyAlignment="1"/>
    <xf numFmtId="14" fontId="12" fillId="0" borderId="0" xfId="0" applyNumberFormat="1" applyFont="1"/>
    <xf numFmtId="10" fontId="12" fillId="0" borderId="0" xfId="0" applyNumberFormat="1" applyFont="1"/>
    <xf numFmtId="0" fontId="12" fillId="0" borderId="1" xfId="0" applyFont="1" applyBorder="1"/>
    <xf numFmtId="0" fontId="12" fillId="0" borderId="0" xfId="0" applyFont="1" applyBorder="1"/>
    <xf numFmtId="165" fontId="12" fillId="0" borderId="0" xfId="0" applyNumberFormat="1" applyFont="1" applyBorder="1" applyAlignment="1">
      <alignment horizontal="right"/>
    </xf>
    <xf numFmtId="0" fontId="12" fillId="0" borderId="0" xfId="0" applyFont="1" applyBorder="1" applyAlignment="1">
      <alignment horizontal="left" indent="1"/>
    </xf>
    <xf numFmtId="0" fontId="12" fillId="0" borderId="0" xfId="0" applyFont="1" applyBorder="1" applyAlignment="1">
      <alignment horizontal="left" indent="2"/>
    </xf>
    <xf numFmtId="0" fontId="12" fillId="4" borderId="0" xfId="0" applyFont="1" applyFill="1" applyBorder="1" applyAlignment="1">
      <alignment horizontal="left" indent="2"/>
    </xf>
    <xf numFmtId="0" fontId="12" fillId="0" borderId="1" xfId="0" applyFont="1" applyBorder="1" applyAlignment="1">
      <alignment horizontal="left" indent="2"/>
    </xf>
    <xf numFmtId="0" fontId="15" fillId="4" borderId="0" xfId="0" applyFont="1" applyFill="1" applyBorder="1" applyAlignment="1">
      <alignment horizontal="left"/>
    </xf>
    <xf numFmtId="0" fontId="3" fillId="0" borderId="0" xfId="0" applyFont="1" applyAlignment="1">
      <alignment horizontal="right"/>
    </xf>
    <xf numFmtId="167" fontId="6" fillId="0" borderId="0" xfId="0" applyNumberFormat="1" applyFont="1" applyAlignment="1">
      <alignment horizontal="left"/>
    </xf>
    <xf numFmtId="168" fontId="8" fillId="0" borderId="7" xfId="0" applyNumberFormat="1" applyFont="1" applyBorder="1"/>
    <xf numFmtId="168" fontId="9" fillId="0" borderId="1" xfId="0" applyNumberFormat="1" applyFont="1" applyBorder="1" applyAlignment="1">
      <alignment horizontal="right"/>
    </xf>
    <xf numFmtId="0" fontId="1" fillId="0" borderId="0" xfId="0" applyFont="1" applyAlignment="1">
      <alignment horizontal="left" vertical="center"/>
    </xf>
    <xf numFmtId="39" fontId="22" fillId="4" borderId="0" xfId="0" applyNumberFormat="1" applyFont="1" applyFill="1" applyBorder="1" applyAlignment="1">
      <alignment horizontal="right"/>
    </xf>
    <xf numFmtId="39" fontId="7" fillId="4" borderId="0" xfId="0" applyNumberFormat="1" applyFont="1" applyFill="1" applyBorder="1" applyAlignment="1">
      <alignment horizontal="right"/>
    </xf>
    <xf numFmtId="39" fontId="9" fillId="0" borderId="0" xfId="0" applyNumberFormat="1" applyFont="1" applyBorder="1" applyAlignment="1">
      <alignment horizontal="right"/>
    </xf>
    <xf numFmtId="39" fontId="6" fillId="0" borderId="0" xfId="0" applyNumberFormat="1" applyFont="1" applyBorder="1" applyAlignment="1">
      <alignment horizontal="right"/>
    </xf>
    <xf numFmtId="39" fontId="6" fillId="0" borderId="1" xfId="0" applyNumberFormat="1" applyFont="1" applyBorder="1" applyAlignment="1">
      <alignment horizontal="right"/>
    </xf>
    <xf numFmtId="39" fontId="9" fillId="4" borderId="0" xfId="0" applyNumberFormat="1" applyFont="1" applyFill="1" applyBorder="1" applyAlignment="1">
      <alignment horizontal="right"/>
    </xf>
    <xf numFmtId="39" fontId="12" fillId="0" borderId="0" xfId="0" applyNumberFormat="1" applyFont="1"/>
    <xf numFmtId="39" fontId="8" fillId="0" borderId="0" xfId="0" applyNumberFormat="1" applyFont="1" applyBorder="1" applyAlignment="1">
      <alignment horizontal="right"/>
    </xf>
    <xf numFmtId="39" fontId="12" fillId="0" borderId="0" xfId="0" applyNumberFormat="1" applyFont="1" applyBorder="1" applyAlignment="1">
      <alignment horizontal="right"/>
    </xf>
    <xf numFmtId="39" fontId="6" fillId="0" borderId="7" xfId="0" applyNumberFormat="1" applyFont="1" applyBorder="1" applyAlignment="1">
      <alignment horizontal="right"/>
    </xf>
    <xf numFmtId="0" fontId="22" fillId="0" borderId="0" xfId="0" applyFont="1" applyAlignment="1">
      <alignment horizontal="left" vertical="center"/>
    </xf>
    <xf numFmtId="0" fontId="24" fillId="0" borderId="0" xfId="0" applyFont="1" applyBorder="1"/>
    <xf numFmtId="0" fontId="5" fillId="2" borderId="0" xfId="0" applyFont="1" applyFill="1" applyBorder="1" applyAlignment="1"/>
    <xf numFmtId="0" fontId="5" fillId="2" borderId="9" xfId="0" applyFont="1" applyFill="1" applyBorder="1" applyAlignment="1"/>
    <xf numFmtId="0" fontId="5" fillId="2" borderId="10" xfId="0" applyFont="1" applyFill="1" applyBorder="1" applyAlignment="1"/>
    <xf numFmtId="0" fontId="5" fillId="2" borderId="11" xfId="0" applyFont="1" applyFill="1" applyBorder="1" applyAlignment="1"/>
    <xf numFmtId="0" fontId="25" fillId="0" borderId="12" xfId="0" applyFont="1" applyBorder="1" applyAlignment="1">
      <alignment horizontal="center"/>
    </xf>
    <xf numFmtId="0" fontId="25" fillId="0" borderId="18" xfId="0" applyFont="1" applyBorder="1" applyAlignment="1">
      <alignment horizontal="center"/>
    </xf>
    <xf numFmtId="168" fontId="7" fillId="0" borderId="19" xfId="0" applyNumberFormat="1" applyFont="1" applyBorder="1"/>
    <xf numFmtId="0" fontId="12" fillId="0" borderId="5" xfId="0" applyFont="1" applyBorder="1"/>
    <xf numFmtId="0" fontId="12" fillId="0" borderId="17" xfId="0" applyFont="1" applyBorder="1"/>
    <xf numFmtId="0" fontId="12" fillId="0" borderId="12" xfId="0" applyFont="1" applyBorder="1"/>
    <xf numFmtId="0" fontId="15" fillId="0" borderId="5" xfId="0" applyFont="1" applyBorder="1"/>
    <xf numFmtId="0" fontId="15" fillId="0" borderId="13" xfId="0" applyFont="1" applyBorder="1"/>
    <xf numFmtId="14" fontId="15" fillId="0" borderId="19" xfId="0" applyNumberFormat="1" applyFont="1" applyBorder="1"/>
    <xf numFmtId="14" fontId="15" fillId="0" borderId="14" xfId="0" applyNumberFormat="1" applyFont="1" applyBorder="1"/>
    <xf numFmtId="0" fontId="12" fillId="0" borderId="9" xfId="0" applyFont="1" applyBorder="1"/>
    <xf numFmtId="0" fontId="24" fillId="0" borderId="18" xfId="0" applyFont="1" applyBorder="1"/>
    <xf numFmtId="0" fontId="12" fillId="0" borderId="18" xfId="0" applyFont="1" applyBorder="1"/>
    <xf numFmtId="0" fontId="23" fillId="0" borderId="18" xfId="0" applyFont="1" applyBorder="1"/>
    <xf numFmtId="39" fontId="12" fillId="0" borderId="18" xfId="0" applyNumberFormat="1" applyFont="1" applyBorder="1"/>
    <xf numFmtId="39" fontId="12" fillId="0" borderId="5" xfId="0" applyNumberFormat="1" applyFont="1" applyBorder="1"/>
    <xf numFmtId="0" fontId="15" fillId="0" borderId="18" xfId="0" applyFont="1" applyBorder="1"/>
    <xf numFmtId="39" fontId="15" fillId="0" borderId="18" xfId="0" applyNumberFormat="1" applyFont="1" applyBorder="1"/>
    <xf numFmtId="39" fontId="15" fillId="0" borderId="5" xfId="0" applyNumberFormat="1" applyFont="1" applyBorder="1"/>
    <xf numFmtId="0" fontId="15" fillId="0" borderId="8" xfId="0" applyFont="1" applyBorder="1"/>
    <xf numFmtId="39" fontId="15" fillId="0" borderId="8" xfId="0" applyNumberFormat="1" applyFont="1" applyBorder="1"/>
    <xf numFmtId="39" fontId="15" fillId="0" borderId="4" xfId="0" applyNumberFormat="1" applyFont="1" applyBorder="1"/>
    <xf numFmtId="0" fontId="12" fillId="0" borderId="13" xfId="0" applyFont="1" applyBorder="1"/>
    <xf numFmtId="39" fontId="15" fillId="0" borderId="3" xfId="0" applyNumberFormat="1" applyFont="1" applyBorder="1"/>
    <xf numFmtId="0" fontId="12" fillId="0" borderId="19" xfId="0" applyFont="1" applyBorder="1"/>
    <xf numFmtId="39" fontId="12" fillId="0" borderId="19" xfId="0" applyNumberFormat="1" applyFont="1" applyBorder="1"/>
    <xf numFmtId="0" fontId="15" fillId="0" borderId="16" xfId="0" applyFont="1" applyBorder="1"/>
    <xf numFmtId="39" fontId="15" fillId="0" borderId="20" xfId="0" applyNumberFormat="1" applyFont="1" applyBorder="1"/>
    <xf numFmtId="0" fontId="15" fillId="0" borderId="18" xfId="0" applyFont="1" applyBorder="1" applyAlignment="1">
      <alignment horizontal="center"/>
    </xf>
    <xf numFmtId="0" fontId="15" fillId="0" borderId="12" xfId="0" applyFont="1" applyBorder="1" applyAlignment="1">
      <alignment horizontal="center"/>
    </xf>
    <xf numFmtId="0" fontId="15" fillId="0" borderId="19" xfId="0" applyFont="1" applyBorder="1"/>
    <xf numFmtId="0" fontId="15" fillId="0" borderId="0" xfId="0" applyFont="1"/>
    <xf numFmtId="0" fontId="15" fillId="0" borderId="20" xfId="0" applyFont="1" applyBorder="1"/>
    <xf numFmtId="0" fontId="15" fillId="0" borderId="8" xfId="0" applyFont="1" applyBorder="1" applyAlignment="1">
      <alignment wrapText="1"/>
    </xf>
    <xf numFmtId="39" fontId="15" fillId="0" borderId="21" xfId="0" applyNumberFormat="1" applyFont="1" applyBorder="1"/>
    <xf numFmtId="0" fontId="5" fillId="2" borderId="4" xfId="0" applyFont="1" applyFill="1" applyBorder="1" applyAlignment="1"/>
    <xf numFmtId="0" fontId="5" fillId="2" borderId="3" xfId="0" applyFont="1" applyFill="1" applyBorder="1" applyAlignment="1"/>
    <xf numFmtId="0" fontId="5" fillId="2" borderId="15" xfId="0" applyFont="1" applyFill="1" applyBorder="1" applyAlignment="1"/>
    <xf numFmtId="39" fontId="26" fillId="0" borderId="18" xfId="0" applyNumberFormat="1" applyFont="1" applyBorder="1"/>
    <xf numFmtId="39" fontId="27" fillId="0" borderId="18" xfId="0" applyNumberFormat="1" applyFont="1" applyBorder="1" applyAlignment="1">
      <alignment horizontal="right"/>
    </xf>
    <xf numFmtId="0" fontId="28" fillId="0" borderId="8" xfId="0" applyFont="1" applyBorder="1"/>
    <xf numFmtId="0" fontId="29" fillId="0" borderId="0" xfId="0" applyFont="1"/>
    <xf numFmtId="0" fontId="29" fillId="0" borderId="18" xfId="0" applyFont="1" applyBorder="1"/>
    <xf numFmtId="0" fontId="28" fillId="0" borderId="18" xfId="0" applyFont="1" applyBorder="1"/>
    <xf numFmtId="0" fontId="29" fillId="0" borderId="18" xfId="0" applyFont="1" applyBorder="1" applyAlignment="1">
      <alignment vertical="top" wrapText="1"/>
    </xf>
    <xf numFmtId="0" fontId="28" fillId="0" borderId="8" xfId="0" applyFont="1" applyBorder="1" applyAlignment="1">
      <alignment horizontal="center"/>
    </xf>
    <xf numFmtId="0" fontId="29" fillId="0" borderId="18" xfId="0" applyFont="1" applyBorder="1" applyAlignment="1">
      <alignment horizontal="center"/>
    </xf>
    <xf numFmtId="0" fontId="28" fillId="0" borderId="18" xfId="0" applyFont="1" applyBorder="1" applyAlignment="1">
      <alignment horizontal="center"/>
    </xf>
    <xf numFmtId="0" fontId="29" fillId="0" borderId="0" xfId="0" applyFont="1" applyAlignment="1">
      <alignment horizontal="center"/>
    </xf>
    <xf numFmtId="0" fontId="28" fillId="0" borderId="20" xfId="0" applyFont="1" applyBorder="1" applyAlignment="1">
      <alignment wrapText="1"/>
    </xf>
    <xf numFmtId="0" fontId="28" fillId="0" borderId="20" xfId="0" applyFont="1" applyBorder="1" applyAlignment="1">
      <alignment horizontal="center"/>
    </xf>
    <xf numFmtId="0" fontId="29" fillId="0" borderId="12" xfId="0" applyFont="1" applyBorder="1" applyAlignment="1">
      <alignment horizontal="center"/>
    </xf>
    <xf numFmtId="0" fontId="28" fillId="0" borderId="15" xfId="0" applyFont="1" applyBorder="1" applyAlignment="1">
      <alignment horizontal="center"/>
    </xf>
    <xf numFmtId="0" fontId="28" fillId="0" borderId="20" xfId="0" applyFont="1" applyBorder="1"/>
    <xf numFmtId="0" fontId="28" fillId="0" borderId="22" xfId="0" applyFont="1" applyBorder="1" applyAlignment="1">
      <alignment horizontal="center"/>
    </xf>
    <xf numFmtId="9" fontId="12" fillId="0" borderId="0" xfId="13" applyFont="1"/>
    <xf numFmtId="0" fontId="5" fillId="2" borderId="17" xfId="0" applyFont="1" applyFill="1" applyBorder="1" applyAlignment="1"/>
    <xf numFmtId="168" fontId="7" fillId="0" borderId="18" xfId="0" applyNumberFormat="1" applyFont="1" applyBorder="1"/>
    <xf numFmtId="14" fontId="15" fillId="0" borderId="18" xfId="0" applyNumberFormat="1" applyFont="1" applyBorder="1"/>
  </cellXfs>
  <cellStyles count="14">
    <cellStyle name="amount" xfId="3"/>
    <cellStyle name="Body text" xfId="4"/>
    <cellStyle name="header" xfId="5"/>
    <cellStyle name="Header Total" xfId="6"/>
    <cellStyle name="Header1" xfId="7"/>
    <cellStyle name="Header2" xfId="8"/>
    <cellStyle name="Header3" xfId="9"/>
    <cellStyle name="NonPrint_Heading" xfId="10"/>
    <cellStyle name="Normal" xfId="0" builtinId="0"/>
    <cellStyle name="Normal 2" xfId="1"/>
    <cellStyle name="Normal 2 2" xfId="11"/>
    <cellStyle name="Normal 3" xfId="2"/>
    <cellStyle name="Percent" xfId="13" builtinId="5"/>
    <cellStyle name="Product Title" xfId="12"/>
  </cellStyles>
  <dxfs count="0"/>
  <tableStyles count="0" defaultTableStyle="TableStyleMedium2" defaultPivotStyle="PivotStyleLight16"/>
  <colors>
    <mruColors>
      <color rgb="FF0000D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52"/>
  <sheetViews>
    <sheetView showGridLines="0" tabSelected="1" zoomScaleNormal="100" workbookViewId="0">
      <pane xSplit="2" ySplit="13" topLeftCell="C44" activePane="bottomRight" state="frozen"/>
      <selection pane="topRight" activeCell="C1" sqref="C1"/>
      <selection pane="bottomLeft" activeCell="A14" sqref="A14"/>
      <selection pane="bottomRight" activeCell="A52" sqref="A52:XFD52"/>
    </sheetView>
  </sheetViews>
  <sheetFormatPr defaultColWidth="15.42578125" defaultRowHeight="15" x14ac:dyDescent="0.25"/>
  <cols>
    <col min="1" max="2" width="3" style="7" customWidth="1"/>
    <col min="3" max="3" width="43.42578125" style="7" customWidth="1"/>
    <col min="4" max="4" width="1.7109375" style="7" customWidth="1"/>
    <col min="5" max="15" width="14.7109375" style="7" customWidth="1"/>
    <col min="16" max="16" width="15.7109375" style="7" bestFit="1" customWidth="1"/>
    <col min="17" max="25" width="12.42578125" style="7" customWidth="1"/>
    <col min="26" max="16384" width="15.42578125" style="7"/>
  </cols>
  <sheetData>
    <row r="1" spans="1:25" s="1" customFormat="1" ht="26.25" x14ac:dyDescent="0.25">
      <c r="B1" s="3"/>
      <c r="C1" s="2" t="s">
        <v>0</v>
      </c>
      <c r="D1" s="3"/>
      <c r="E1" s="3"/>
      <c r="F1" s="34" t="s">
        <v>31</v>
      </c>
      <c r="G1" s="4"/>
    </row>
    <row r="2" spans="1:25" ht="15.75" customHeight="1" x14ac:dyDescent="0.25">
      <c r="A2" s="8"/>
      <c r="B2" s="8"/>
      <c r="C2" s="9"/>
      <c r="D2" s="8"/>
      <c r="E2" s="8"/>
      <c r="F2" s="45" t="s">
        <v>41</v>
      </c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</row>
    <row r="3" spans="1:25" s="19" customFormat="1" ht="15.75" customHeight="1" x14ac:dyDescent="0.25">
      <c r="A3" s="18"/>
      <c r="B3" s="18"/>
      <c r="C3" s="18"/>
      <c r="D3" s="20"/>
      <c r="I3" s="18"/>
      <c r="J3" s="18"/>
      <c r="K3" s="18"/>
      <c r="L3" s="18"/>
      <c r="M3" s="18"/>
      <c r="N3" s="10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</row>
    <row r="4" spans="1:25" s="19" customFormat="1" ht="15.75" customHeight="1" x14ac:dyDescent="0.25">
      <c r="A4" s="18"/>
      <c r="B4" s="18"/>
      <c r="C4" s="17" t="s">
        <v>1</v>
      </c>
      <c r="D4" s="18"/>
      <c r="E4" s="17" t="s">
        <v>2</v>
      </c>
      <c r="F4" s="17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</row>
    <row r="5" spans="1:25" s="19" customFormat="1" ht="15.75" customHeight="1" x14ac:dyDescent="0.25">
      <c r="A5" s="18"/>
      <c r="B5" s="18"/>
      <c r="C5" s="18" t="s">
        <v>7</v>
      </c>
      <c r="D5" s="20"/>
      <c r="E5" s="10" t="s">
        <v>3</v>
      </c>
      <c r="I5" s="18"/>
      <c r="J5" s="18"/>
      <c r="K5" s="18"/>
      <c r="L5" s="18"/>
      <c r="M5" s="18"/>
      <c r="N5" s="18"/>
      <c r="P5" s="18"/>
      <c r="Q5" s="18"/>
      <c r="R5" s="18"/>
      <c r="S5" s="18"/>
      <c r="T5" s="18"/>
      <c r="U5" s="18"/>
      <c r="V5" s="18"/>
      <c r="W5" s="18"/>
      <c r="X5" s="18"/>
      <c r="Y5" s="18"/>
    </row>
    <row r="6" spans="1:25" s="19" customFormat="1" ht="15.75" customHeight="1" x14ac:dyDescent="0.25">
      <c r="A6" s="18"/>
      <c r="B6" s="18"/>
      <c r="C6" s="31">
        <v>43830</v>
      </c>
      <c r="D6" s="20"/>
      <c r="E6" s="11" t="s">
        <v>6</v>
      </c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</row>
    <row r="7" spans="1:25" s="19" customFormat="1" ht="15.75" customHeight="1" x14ac:dyDescent="0.25">
      <c r="A7" s="18"/>
      <c r="B7" s="18"/>
      <c r="C7" s="18"/>
      <c r="D7" s="18"/>
      <c r="E7" s="18" t="s">
        <v>4</v>
      </c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</row>
    <row r="8" spans="1:25" s="19" customFormat="1" ht="15.75" customHeight="1" x14ac:dyDescent="0.25">
      <c r="A8" s="18"/>
      <c r="B8" s="18"/>
      <c r="D8" s="21"/>
      <c r="E8" s="30"/>
      <c r="F8" s="18"/>
      <c r="G8" s="18"/>
      <c r="H8" s="18"/>
      <c r="I8" s="18"/>
      <c r="J8" s="18"/>
      <c r="K8" s="18"/>
      <c r="L8" s="18"/>
      <c r="M8" s="18"/>
      <c r="N8" s="18"/>
      <c r="P8" s="18"/>
      <c r="Q8" s="18"/>
      <c r="R8" s="18"/>
      <c r="S8" s="18"/>
      <c r="T8" s="18"/>
      <c r="U8" s="18"/>
      <c r="V8" s="18"/>
      <c r="W8" s="18"/>
      <c r="X8" s="18"/>
      <c r="Y8" s="18"/>
    </row>
    <row r="9" spans="1:25" s="19" customFormat="1" ht="15.75" customHeight="1" x14ac:dyDescent="0.25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</row>
    <row r="10" spans="1:25" s="19" customFormat="1" ht="15.75" customHeight="1" x14ac:dyDescent="0.25">
      <c r="A10" s="18"/>
      <c r="B10" s="18"/>
      <c r="C10" s="17" t="str">
        <f>"Free cash flow projection"&amp;" "&amp;F2</f>
        <v>Free cash flow projection in $ milion</v>
      </c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8"/>
      <c r="Q10" s="18"/>
      <c r="R10" s="18"/>
      <c r="S10" s="18"/>
      <c r="T10" s="18"/>
      <c r="U10" s="18"/>
      <c r="V10" s="18"/>
      <c r="W10" s="18"/>
      <c r="X10" s="18"/>
      <c r="Y10" s="18"/>
    </row>
    <row r="11" spans="1:25" s="19" customFormat="1" ht="7.5" customHeight="1" x14ac:dyDescent="0.25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</row>
    <row r="12" spans="1:25" s="19" customFormat="1" ht="18" customHeight="1" x14ac:dyDescent="0.25">
      <c r="A12" s="18"/>
      <c r="B12" s="18"/>
      <c r="C12" s="18"/>
      <c r="D12" s="18"/>
      <c r="E12" s="15" t="s">
        <v>5</v>
      </c>
      <c r="F12" s="15" t="s">
        <v>5</v>
      </c>
      <c r="G12" s="15" t="s">
        <v>5</v>
      </c>
      <c r="H12" s="15" t="s">
        <v>5</v>
      </c>
      <c r="I12" s="15" t="s">
        <v>5</v>
      </c>
      <c r="J12" s="15" t="s">
        <v>5</v>
      </c>
      <c r="K12" s="15" t="s">
        <v>5</v>
      </c>
      <c r="L12" s="15" t="s">
        <v>5</v>
      </c>
      <c r="M12" s="15" t="s">
        <v>5</v>
      </c>
      <c r="N12" s="15" t="s">
        <v>5</v>
      </c>
      <c r="O12" s="15" t="s">
        <v>5</v>
      </c>
      <c r="P12" s="18"/>
      <c r="Q12" s="18"/>
      <c r="R12" s="18"/>
      <c r="S12" s="18"/>
      <c r="T12" s="18"/>
      <c r="U12" s="18"/>
      <c r="V12" s="18"/>
      <c r="W12" s="18"/>
      <c r="X12" s="18"/>
      <c r="Y12" s="18"/>
    </row>
    <row r="13" spans="1:25" s="19" customFormat="1" ht="15.75" customHeight="1" x14ac:dyDescent="0.25">
      <c r="A13" s="18"/>
      <c r="B13" s="18"/>
      <c r="C13" s="22"/>
      <c r="D13" s="18"/>
      <c r="E13" s="32">
        <f>C6</f>
        <v>43830</v>
      </c>
      <c r="F13" s="33">
        <f>DATE(YEAR(E13)+1,MONTH(E13),DAY(E13))</f>
        <v>44196</v>
      </c>
      <c r="G13" s="33">
        <f t="shared" ref="G13:O13" si="0">DATE(YEAR(F13)+1,MONTH(F13),DAY(F13))</f>
        <v>44561</v>
      </c>
      <c r="H13" s="33">
        <f t="shared" si="0"/>
        <v>44926</v>
      </c>
      <c r="I13" s="33">
        <f t="shared" si="0"/>
        <v>45291</v>
      </c>
      <c r="J13" s="33">
        <f t="shared" si="0"/>
        <v>45657</v>
      </c>
      <c r="K13" s="33">
        <f t="shared" si="0"/>
        <v>46022</v>
      </c>
      <c r="L13" s="33">
        <f t="shared" si="0"/>
        <v>46387</v>
      </c>
      <c r="M13" s="33">
        <f t="shared" si="0"/>
        <v>46752</v>
      </c>
      <c r="N13" s="33">
        <f t="shared" si="0"/>
        <v>47118</v>
      </c>
      <c r="O13" s="33">
        <f t="shared" si="0"/>
        <v>47483</v>
      </c>
      <c r="P13" s="18"/>
      <c r="Q13" s="18"/>
      <c r="R13" s="18"/>
      <c r="S13" s="18"/>
      <c r="T13" s="18"/>
      <c r="U13" s="18"/>
      <c r="V13" s="18"/>
      <c r="W13" s="18"/>
      <c r="X13" s="18"/>
      <c r="Y13" s="18"/>
    </row>
    <row r="14" spans="1:25" s="19" customFormat="1" ht="15.75" customHeight="1" x14ac:dyDescent="0.25">
      <c r="A14" s="18"/>
      <c r="B14" s="18"/>
      <c r="C14" s="29" t="s">
        <v>8</v>
      </c>
      <c r="D14" s="18"/>
      <c r="E14" s="35">
        <v>10</v>
      </c>
      <c r="F14" s="36">
        <f>E49</f>
        <v>12.699999999999967</v>
      </c>
      <c r="G14" s="36">
        <f t="shared" ref="G14:O14" si="1">F49</f>
        <v>15.534999999999968</v>
      </c>
      <c r="H14" s="36">
        <f t="shared" si="1"/>
        <v>18.511749999999957</v>
      </c>
      <c r="I14" s="36">
        <f t="shared" si="1"/>
        <v>21.637337499999987</v>
      </c>
      <c r="J14" s="36">
        <f t="shared" si="1"/>
        <v>24.919204374999964</v>
      </c>
      <c r="K14" s="36">
        <f t="shared" si="1"/>
        <v>28.365164593749945</v>
      </c>
      <c r="L14" s="36">
        <f t="shared" si="1"/>
        <v>31.983422823437465</v>
      </c>
      <c r="M14" s="36">
        <f t="shared" si="1"/>
        <v>35.782593964609354</v>
      </c>
      <c r="N14" s="36">
        <f t="shared" si="1"/>
        <v>39.771723662839818</v>
      </c>
      <c r="O14" s="36">
        <f t="shared" si="1"/>
        <v>43.960309845981797</v>
      </c>
      <c r="P14" s="18"/>
      <c r="Q14" s="18"/>
      <c r="R14" s="18"/>
      <c r="S14" s="18"/>
      <c r="T14" s="18"/>
      <c r="U14" s="18"/>
      <c r="V14" s="18"/>
      <c r="W14" s="18"/>
      <c r="X14" s="18"/>
      <c r="Y14" s="18"/>
    </row>
    <row r="15" spans="1:25" s="19" customFormat="1" ht="15.75" customHeight="1" x14ac:dyDescent="0.25">
      <c r="A15" s="18"/>
      <c r="B15" s="18"/>
      <c r="C15" s="25" t="s">
        <v>9</v>
      </c>
      <c r="D15" s="18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18"/>
      <c r="Q15" s="18"/>
      <c r="R15" s="18"/>
      <c r="S15" s="18"/>
      <c r="T15" s="18"/>
      <c r="U15" s="18"/>
      <c r="V15" s="18"/>
      <c r="W15" s="18"/>
      <c r="X15" s="18"/>
      <c r="Y15" s="18"/>
    </row>
    <row r="16" spans="1:25" s="19" customFormat="1" ht="15.75" customHeight="1" x14ac:dyDescent="0.25">
      <c r="A16" s="18"/>
      <c r="B16" s="18"/>
      <c r="C16" s="26" t="s">
        <v>10</v>
      </c>
      <c r="D16" s="18"/>
      <c r="E16" s="38">
        <v>40</v>
      </c>
      <c r="F16" s="38">
        <f t="shared" ref="F16:O16" si="2">E16*1.05</f>
        <v>42</v>
      </c>
      <c r="G16" s="38">
        <f t="shared" si="2"/>
        <v>44.1</v>
      </c>
      <c r="H16" s="38">
        <f t="shared" si="2"/>
        <v>46.305000000000007</v>
      </c>
      <c r="I16" s="38">
        <f t="shared" si="2"/>
        <v>48.620250000000006</v>
      </c>
      <c r="J16" s="38">
        <f t="shared" si="2"/>
        <v>51.051262500000007</v>
      </c>
      <c r="K16" s="38">
        <f t="shared" si="2"/>
        <v>53.603825625000013</v>
      </c>
      <c r="L16" s="38">
        <f t="shared" si="2"/>
        <v>56.284016906250017</v>
      </c>
      <c r="M16" s="38">
        <f t="shared" si="2"/>
        <v>59.098217751562522</v>
      </c>
      <c r="N16" s="38">
        <f t="shared" si="2"/>
        <v>62.053128639140652</v>
      </c>
      <c r="O16" s="38">
        <f t="shared" si="2"/>
        <v>65.155785071097682</v>
      </c>
      <c r="P16" s="18"/>
      <c r="Q16" s="18"/>
      <c r="R16" s="18"/>
      <c r="S16" s="18"/>
      <c r="T16" s="18"/>
      <c r="U16" s="18"/>
      <c r="V16" s="18"/>
      <c r="W16" s="18"/>
      <c r="X16" s="18"/>
      <c r="Y16" s="18"/>
    </row>
    <row r="17" spans="1:25" s="19" customFormat="1" ht="15.75" customHeight="1" x14ac:dyDescent="0.25">
      <c r="A17" s="18"/>
      <c r="B17" s="18"/>
      <c r="C17" s="26" t="s">
        <v>13</v>
      </c>
      <c r="D17" s="18"/>
      <c r="E17" s="38">
        <v>1</v>
      </c>
      <c r="F17" s="38">
        <f t="shared" ref="F17:O17" si="3">E17*1.05</f>
        <v>1.05</v>
      </c>
      <c r="G17" s="38">
        <f t="shared" si="3"/>
        <v>1.1025</v>
      </c>
      <c r="H17" s="38">
        <f t="shared" si="3"/>
        <v>1.1576250000000001</v>
      </c>
      <c r="I17" s="38">
        <f t="shared" si="3"/>
        <v>1.2155062500000002</v>
      </c>
      <c r="J17" s="38">
        <f t="shared" si="3"/>
        <v>1.2762815625000004</v>
      </c>
      <c r="K17" s="38">
        <f t="shared" si="3"/>
        <v>1.3400956406250004</v>
      </c>
      <c r="L17" s="38">
        <f t="shared" si="3"/>
        <v>1.4071004226562505</v>
      </c>
      <c r="M17" s="38">
        <f t="shared" si="3"/>
        <v>1.477455443789063</v>
      </c>
      <c r="N17" s="38">
        <f t="shared" si="3"/>
        <v>1.5513282159785162</v>
      </c>
      <c r="O17" s="38">
        <f t="shared" si="3"/>
        <v>1.628894626777442</v>
      </c>
      <c r="P17" s="18"/>
      <c r="Q17" s="18"/>
      <c r="R17" s="18"/>
      <c r="S17" s="18"/>
      <c r="T17" s="18"/>
      <c r="U17" s="18"/>
      <c r="V17" s="18"/>
      <c r="W17" s="18"/>
      <c r="X17" s="18"/>
      <c r="Y17" s="18"/>
    </row>
    <row r="18" spans="1:25" s="19" customFormat="1" ht="15.75" customHeight="1" x14ac:dyDescent="0.25">
      <c r="A18" s="18"/>
      <c r="B18" s="18"/>
      <c r="C18" s="26" t="s">
        <v>14</v>
      </c>
      <c r="D18" s="18"/>
      <c r="E18" s="38">
        <v>0.5</v>
      </c>
      <c r="F18" s="38">
        <f t="shared" ref="F18:O18" si="4">E18*1.05</f>
        <v>0.52500000000000002</v>
      </c>
      <c r="G18" s="38">
        <f t="shared" si="4"/>
        <v>0.55125000000000002</v>
      </c>
      <c r="H18" s="38">
        <f t="shared" si="4"/>
        <v>0.57881250000000006</v>
      </c>
      <c r="I18" s="38">
        <f t="shared" si="4"/>
        <v>0.60775312500000012</v>
      </c>
      <c r="J18" s="38">
        <f t="shared" si="4"/>
        <v>0.63814078125000018</v>
      </c>
      <c r="K18" s="38">
        <f t="shared" si="4"/>
        <v>0.67004782031250021</v>
      </c>
      <c r="L18" s="38">
        <f t="shared" si="4"/>
        <v>0.70355021132812523</v>
      </c>
      <c r="M18" s="38">
        <f t="shared" si="4"/>
        <v>0.73872772189453151</v>
      </c>
      <c r="N18" s="38">
        <f t="shared" si="4"/>
        <v>0.77566410798925811</v>
      </c>
      <c r="O18" s="38">
        <f t="shared" si="4"/>
        <v>0.81444731338872101</v>
      </c>
      <c r="P18" s="18"/>
      <c r="Q18" s="18"/>
      <c r="R18" s="18"/>
      <c r="S18" s="18"/>
      <c r="T18" s="18"/>
      <c r="U18" s="18"/>
      <c r="V18" s="18"/>
      <c r="W18" s="18"/>
      <c r="X18" s="18"/>
      <c r="Y18" s="18"/>
    </row>
    <row r="19" spans="1:25" s="19" customFormat="1" ht="15.75" customHeight="1" x14ac:dyDescent="0.25">
      <c r="A19" s="18"/>
      <c r="B19" s="18"/>
      <c r="C19" s="26" t="s">
        <v>12</v>
      </c>
      <c r="D19" s="18"/>
      <c r="E19" s="38">
        <v>0.4</v>
      </c>
      <c r="F19" s="38">
        <f t="shared" ref="F19:O19" si="5">E19*1.05</f>
        <v>0.42000000000000004</v>
      </c>
      <c r="G19" s="38">
        <f t="shared" si="5"/>
        <v>0.44100000000000006</v>
      </c>
      <c r="H19" s="38">
        <f t="shared" si="5"/>
        <v>0.46305000000000007</v>
      </c>
      <c r="I19" s="38">
        <f t="shared" si="5"/>
        <v>0.48620250000000009</v>
      </c>
      <c r="J19" s="38">
        <f t="shared" si="5"/>
        <v>0.51051262500000016</v>
      </c>
      <c r="K19" s="38">
        <f t="shared" si="5"/>
        <v>0.53603825625000023</v>
      </c>
      <c r="L19" s="38">
        <f t="shared" si="5"/>
        <v>0.56284016906250023</v>
      </c>
      <c r="M19" s="38">
        <f t="shared" si="5"/>
        <v>0.59098217751562532</v>
      </c>
      <c r="N19" s="38">
        <f t="shared" si="5"/>
        <v>0.62053128639140664</v>
      </c>
      <c r="O19" s="38">
        <f t="shared" si="5"/>
        <v>0.65155785071097705</v>
      </c>
      <c r="P19" s="18"/>
      <c r="Q19" s="18"/>
      <c r="R19" s="18"/>
      <c r="S19" s="18"/>
      <c r="T19" s="18"/>
      <c r="U19" s="18"/>
      <c r="V19" s="18"/>
      <c r="W19" s="18"/>
      <c r="X19" s="18"/>
      <c r="Y19" s="18"/>
    </row>
    <row r="20" spans="1:25" s="19" customFormat="1" ht="15.75" customHeight="1" x14ac:dyDescent="0.25">
      <c r="A20" s="18"/>
      <c r="B20" s="18"/>
      <c r="C20" s="28" t="s">
        <v>11</v>
      </c>
      <c r="D20" s="18"/>
      <c r="E20" s="39">
        <v>0.3</v>
      </c>
      <c r="F20" s="39">
        <f t="shared" ref="F20:O20" si="6">E20*1.05</f>
        <v>0.315</v>
      </c>
      <c r="G20" s="39">
        <f t="shared" si="6"/>
        <v>0.33075000000000004</v>
      </c>
      <c r="H20" s="39">
        <f t="shared" si="6"/>
        <v>0.34728750000000008</v>
      </c>
      <c r="I20" s="39">
        <f t="shared" si="6"/>
        <v>0.36465187500000013</v>
      </c>
      <c r="J20" s="39">
        <f t="shared" si="6"/>
        <v>0.38288446875000015</v>
      </c>
      <c r="K20" s="39">
        <f t="shared" si="6"/>
        <v>0.4020286921875002</v>
      </c>
      <c r="L20" s="39">
        <f t="shared" si="6"/>
        <v>0.42213012679687523</v>
      </c>
      <c r="M20" s="39">
        <f t="shared" si="6"/>
        <v>0.44323663313671902</v>
      </c>
      <c r="N20" s="39">
        <f t="shared" si="6"/>
        <v>0.46539846479355501</v>
      </c>
      <c r="O20" s="39">
        <f t="shared" si="6"/>
        <v>0.48866838803323276</v>
      </c>
      <c r="P20" s="18"/>
      <c r="Q20" s="18"/>
      <c r="R20" s="18"/>
      <c r="S20" s="18"/>
      <c r="T20" s="18"/>
      <c r="U20" s="18"/>
      <c r="V20" s="18"/>
      <c r="W20" s="18"/>
      <c r="X20" s="18"/>
      <c r="Y20" s="18"/>
    </row>
    <row r="21" spans="1:25" s="19" customFormat="1" ht="15.75" customHeight="1" x14ac:dyDescent="0.25">
      <c r="A21" s="8"/>
      <c r="B21" s="8"/>
      <c r="C21" s="27" t="s">
        <v>15</v>
      </c>
      <c r="D21" s="18"/>
      <c r="E21" s="40">
        <f>SUM(E16:E20)</f>
        <v>42.199999999999996</v>
      </c>
      <c r="F21" s="40">
        <f t="shared" ref="F21:O21" si="7">SUM(F16:F20)</f>
        <v>44.309999999999995</v>
      </c>
      <c r="G21" s="40">
        <f t="shared" si="7"/>
        <v>46.525500000000008</v>
      </c>
      <c r="H21" s="40">
        <f t="shared" si="7"/>
        <v>48.851775000000011</v>
      </c>
      <c r="I21" s="40">
        <f t="shared" si="7"/>
        <v>51.294363750000002</v>
      </c>
      <c r="J21" s="40">
        <f t="shared" si="7"/>
        <v>53.859081937500008</v>
      </c>
      <c r="K21" s="40">
        <f t="shared" si="7"/>
        <v>56.552036034375014</v>
      </c>
      <c r="L21" s="40">
        <f t="shared" si="7"/>
        <v>59.379637836093764</v>
      </c>
      <c r="M21" s="40">
        <f t="shared" si="7"/>
        <v>62.348619727898466</v>
      </c>
      <c r="N21" s="40">
        <f t="shared" si="7"/>
        <v>65.466050714293388</v>
      </c>
      <c r="O21" s="40">
        <f t="shared" si="7"/>
        <v>68.739353250008051</v>
      </c>
      <c r="P21" s="18"/>
      <c r="Q21" s="8"/>
      <c r="R21" s="8"/>
      <c r="S21" s="8"/>
      <c r="T21" s="8"/>
      <c r="U21" s="8"/>
      <c r="V21" s="8"/>
      <c r="W21" s="8"/>
      <c r="X21" s="8"/>
      <c r="Y21" s="8"/>
    </row>
    <row r="22" spans="1:25" s="19" customFormat="1" ht="7.5" customHeight="1" x14ac:dyDescent="0.25">
      <c r="A22" s="18"/>
      <c r="B22" s="18"/>
      <c r="C22" s="18"/>
      <c r="D22" s="18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18"/>
      <c r="Q22" s="18"/>
      <c r="R22" s="18"/>
      <c r="S22" s="18"/>
      <c r="T22" s="18"/>
      <c r="U22" s="18"/>
      <c r="V22" s="18"/>
      <c r="W22" s="18"/>
      <c r="X22" s="18"/>
      <c r="Y22" s="18"/>
    </row>
    <row r="23" spans="1:25" s="19" customFormat="1" ht="15.75" customHeight="1" x14ac:dyDescent="0.25">
      <c r="A23" s="8"/>
      <c r="B23" s="8"/>
      <c r="C23" s="25" t="s">
        <v>16</v>
      </c>
      <c r="D23" s="18"/>
      <c r="E23" s="42"/>
      <c r="F23" s="37"/>
      <c r="G23" s="43"/>
      <c r="H23" s="43"/>
      <c r="I23" s="43"/>
      <c r="J23" s="43"/>
      <c r="K23" s="43"/>
      <c r="L23" s="43"/>
      <c r="M23" s="43"/>
      <c r="N23" s="43"/>
      <c r="O23" s="43"/>
      <c r="P23" s="18"/>
      <c r="Q23" s="8"/>
      <c r="R23" s="8"/>
      <c r="S23" s="8"/>
      <c r="T23" s="8"/>
      <c r="U23" s="8"/>
      <c r="V23" s="8"/>
      <c r="W23" s="8"/>
      <c r="X23" s="8"/>
      <c r="Y23" s="8"/>
    </row>
    <row r="24" spans="1:25" s="19" customFormat="1" ht="15.75" customHeight="1" x14ac:dyDescent="0.25">
      <c r="A24" s="8"/>
      <c r="B24" s="8"/>
      <c r="C24" s="26" t="s">
        <v>17</v>
      </c>
      <c r="D24" s="18"/>
      <c r="E24" s="38">
        <v>25</v>
      </c>
      <c r="F24" s="38">
        <f>E24*1.05</f>
        <v>26.25</v>
      </c>
      <c r="G24" s="38">
        <f t="shared" ref="G24:O24" si="8">F24*1.05</f>
        <v>27.5625</v>
      </c>
      <c r="H24" s="38">
        <f t="shared" si="8"/>
        <v>28.940625000000001</v>
      </c>
      <c r="I24" s="38">
        <f t="shared" si="8"/>
        <v>30.387656250000003</v>
      </c>
      <c r="J24" s="38">
        <f t="shared" si="8"/>
        <v>31.907039062500004</v>
      </c>
      <c r="K24" s="38">
        <f t="shared" si="8"/>
        <v>33.502391015625008</v>
      </c>
      <c r="L24" s="38">
        <f t="shared" si="8"/>
        <v>35.177510566406262</v>
      </c>
      <c r="M24" s="38">
        <f t="shared" si="8"/>
        <v>36.936386094726579</v>
      </c>
      <c r="N24" s="38">
        <f t="shared" si="8"/>
        <v>38.783205399462908</v>
      </c>
      <c r="O24" s="38">
        <f t="shared" si="8"/>
        <v>40.722365669436051</v>
      </c>
      <c r="P24" s="18"/>
      <c r="Q24" s="8"/>
      <c r="R24" s="8"/>
      <c r="S24" s="8"/>
      <c r="T24" s="8"/>
      <c r="U24" s="8"/>
      <c r="V24" s="8"/>
      <c r="W24" s="8"/>
      <c r="X24" s="8"/>
      <c r="Y24" s="8"/>
    </row>
    <row r="25" spans="1:25" s="19" customFormat="1" ht="15.75" customHeight="1" x14ac:dyDescent="0.25">
      <c r="A25" s="8"/>
      <c r="B25" s="8"/>
      <c r="C25" s="26" t="s">
        <v>38</v>
      </c>
      <c r="D25" s="18"/>
      <c r="E25" s="38">
        <v>3</v>
      </c>
      <c r="F25" s="38">
        <f t="shared" ref="F25:O25" si="9">E25*1.05</f>
        <v>3.1500000000000004</v>
      </c>
      <c r="G25" s="38">
        <f t="shared" si="9"/>
        <v>3.3075000000000006</v>
      </c>
      <c r="H25" s="38">
        <f t="shared" si="9"/>
        <v>3.4728750000000006</v>
      </c>
      <c r="I25" s="38">
        <f t="shared" si="9"/>
        <v>3.6465187500000007</v>
      </c>
      <c r="J25" s="38">
        <f t="shared" si="9"/>
        <v>3.8288446875000011</v>
      </c>
      <c r="K25" s="38">
        <f t="shared" si="9"/>
        <v>4.0202869218750017</v>
      </c>
      <c r="L25" s="38">
        <f t="shared" si="9"/>
        <v>4.2213012679687516</v>
      </c>
      <c r="M25" s="38">
        <f t="shared" si="9"/>
        <v>4.4323663313671897</v>
      </c>
      <c r="N25" s="38">
        <f t="shared" si="9"/>
        <v>4.6539846479355491</v>
      </c>
      <c r="O25" s="38">
        <f t="shared" si="9"/>
        <v>4.8866838803323267</v>
      </c>
      <c r="P25" s="18"/>
      <c r="Q25" s="8"/>
      <c r="R25" s="8"/>
      <c r="S25" s="8"/>
      <c r="T25" s="8"/>
      <c r="U25" s="8"/>
      <c r="V25" s="8"/>
      <c r="W25" s="8"/>
      <c r="X25" s="8"/>
      <c r="Y25" s="8"/>
    </row>
    <row r="26" spans="1:25" s="19" customFormat="1" ht="15.75" customHeight="1" x14ac:dyDescent="0.25">
      <c r="A26" s="8"/>
      <c r="B26" s="8"/>
      <c r="C26" s="26" t="s">
        <v>33</v>
      </c>
      <c r="D26" s="18"/>
      <c r="E26" s="38">
        <v>2</v>
      </c>
      <c r="F26" s="38">
        <f t="shared" ref="F26:O26" si="10">E26*1.05</f>
        <v>2.1</v>
      </c>
      <c r="G26" s="38">
        <f t="shared" si="10"/>
        <v>2.2050000000000001</v>
      </c>
      <c r="H26" s="38">
        <f t="shared" si="10"/>
        <v>2.3152500000000003</v>
      </c>
      <c r="I26" s="38">
        <f t="shared" si="10"/>
        <v>2.4310125000000005</v>
      </c>
      <c r="J26" s="38">
        <f t="shared" si="10"/>
        <v>2.5525631250000007</v>
      </c>
      <c r="K26" s="38">
        <f t="shared" si="10"/>
        <v>2.6801912812500008</v>
      </c>
      <c r="L26" s="38">
        <f t="shared" si="10"/>
        <v>2.8142008453125009</v>
      </c>
      <c r="M26" s="38">
        <f t="shared" si="10"/>
        <v>2.954910887578126</v>
      </c>
      <c r="N26" s="38">
        <f t="shared" si="10"/>
        <v>3.1026564319570324</v>
      </c>
      <c r="O26" s="38">
        <f t="shared" si="10"/>
        <v>3.257789253554884</v>
      </c>
      <c r="P26" s="18"/>
      <c r="Q26" s="8"/>
      <c r="R26" s="8"/>
      <c r="S26" s="8"/>
      <c r="T26" s="8"/>
      <c r="U26" s="8"/>
      <c r="V26" s="8"/>
      <c r="W26" s="8"/>
      <c r="X26" s="8"/>
      <c r="Y26" s="8"/>
    </row>
    <row r="27" spans="1:25" s="19" customFormat="1" ht="15.75" customHeight="1" x14ac:dyDescent="0.25">
      <c r="A27" s="8"/>
      <c r="B27" s="8"/>
      <c r="C27" s="26" t="s">
        <v>22</v>
      </c>
      <c r="D27" s="18"/>
      <c r="E27" s="38">
        <v>2</v>
      </c>
      <c r="F27" s="38">
        <f t="shared" ref="F27:O27" si="11">E27*1.05</f>
        <v>2.1</v>
      </c>
      <c r="G27" s="38">
        <f t="shared" si="11"/>
        <v>2.2050000000000001</v>
      </c>
      <c r="H27" s="38">
        <f t="shared" si="11"/>
        <v>2.3152500000000003</v>
      </c>
      <c r="I27" s="38">
        <f t="shared" si="11"/>
        <v>2.4310125000000005</v>
      </c>
      <c r="J27" s="38">
        <f t="shared" si="11"/>
        <v>2.5525631250000007</v>
      </c>
      <c r="K27" s="38">
        <f t="shared" si="11"/>
        <v>2.6801912812500008</v>
      </c>
      <c r="L27" s="38">
        <f t="shared" si="11"/>
        <v>2.8142008453125009</v>
      </c>
      <c r="M27" s="38">
        <f t="shared" si="11"/>
        <v>2.954910887578126</v>
      </c>
      <c r="N27" s="38">
        <f t="shared" si="11"/>
        <v>3.1026564319570324</v>
      </c>
      <c r="O27" s="38">
        <f t="shared" si="11"/>
        <v>3.257789253554884</v>
      </c>
      <c r="P27" s="18"/>
      <c r="Q27" s="8"/>
      <c r="R27" s="8"/>
      <c r="S27" s="8"/>
      <c r="T27" s="8"/>
      <c r="U27" s="8"/>
      <c r="V27" s="8"/>
      <c r="W27" s="8"/>
      <c r="X27" s="8"/>
      <c r="Y27" s="8"/>
    </row>
    <row r="28" spans="1:25" s="19" customFormat="1" ht="15.75" customHeight="1" x14ac:dyDescent="0.25">
      <c r="A28" s="8"/>
      <c r="B28" s="8"/>
      <c r="C28" s="26" t="s">
        <v>19</v>
      </c>
      <c r="D28" s="18"/>
      <c r="E28" s="38">
        <v>0.5</v>
      </c>
      <c r="F28" s="38">
        <f t="shared" ref="F28:O28" si="12">E28*1.05</f>
        <v>0.52500000000000002</v>
      </c>
      <c r="G28" s="38">
        <f t="shared" si="12"/>
        <v>0.55125000000000002</v>
      </c>
      <c r="H28" s="38">
        <f t="shared" si="12"/>
        <v>0.57881250000000006</v>
      </c>
      <c r="I28" s="38">
        <f t="shared" si="12"/>
        <v>0.60775312500000012</v>
      </c>
      <c r="J28" s="38">
        <f t="shared" si="12"/>
        <v>0.63814078125000018</v>
      </c>
      <c r="K28" s="38">
        <f t="shared" si="12"/>
        <v>0.67004782031250021</v>
      </c>
      <c r="L28" s="38">
        <f t="shared" si="12"/>
        <v>0.70355021132812523</v>
      </c>
      <c r="M28" s="38">
        <f t="shared" si="12"/>
        <v>0.73872772189453151</v>
      </c>
      <c r="N28" s="38">
        <f t="shared" si="12"/>
        <v>0.77566410798925811</v>
      </c>
      <c r="O28" s="38">
        <f t="shared" si="12"/>
        <v>0.81444731338872101</v>
      </c>
      <c r="P28" s="18"/>
      <c r="Q28" s="8"/>
      <c r="R28" s="8"/>
      <c r="S28" s="8"/>
      <c r="T28" s="8"/>
      <c r="U28" s="8"/>
      <c r="V28" s="8"/>
      <c r="W28" s="8"/>
      <c r="X28" s="8"/>
      <c r="Y28" s="8"/>
    </row>
    <row r="29" spans="1:25" s="19" customFormat="1" ht="15.75" customHeight="1" x14ac:dyDescent="0.25">
      <c r="A29" s="8"/>
      <c r="B29" s="8"/>
      <c r="C29" s="26" t="s">
        <v>25</v>
      </c>
      <c r="D29" s="18"/>
      <c r="E29" s="38">
        <v>0.5</v>
      </c>
      <c r="F29" s="38">
        <f t="shared" ref="F29:O29" si="13">E29*1.05</f>
        <v>0.52500000000000002</v>
      </c>
      <c r="G29" s="38">
        <f t="shared" si="13"/>
        <v>0.55125000000000002</v>
      </c>
      <c r="H29" s="38">
        <f t="shared" si="13"/>
        <v>0.57881250000000006</v>
      </c>
      <c r="I29" s="38">
        <f t="shared" si="13"/>
        <v>0.60775312500000012</v>
      </c>
      <c r="J29" s="38">
        <f t="shared" si="13"/>
        <v>0.63814078125000018</v>
      </c>
      <c r="K29" s="38">
        <f t="shared" si="13"/>
        <v>0.67004782031250021</v>
      </c>
      <c r="L29" s="38">
        <f t="shared" si="13"/>
        <v>0.70355021132812523</v>
      </c>
      <c r="M29" s="38">
        <f t="shared" si="13"/>
        <v>0.73872772189453151</v>
      </c>
      <c r="N29" s="38">
        <f t="shared" si="13"/>
        <v>0.77566410798925811</v>
      </c>
      <c r="O29" s="38">
        <f t="shared" si="13"/>
        <v>0.81444731338872101</v>
      </c>
      <c r="P29" s="18"/>
      <c r="Q29" s="8"/>
      <c r="R29" s="8"/>
      <c r="S29" s="8"/>
      <c r="T29" s="8"/>
      <c r="U29" s="8"/>
      <c r="V29" s="8"/>
      <c r="W29" s="8"/>
      <c r="X29" s="8"/>
      <c r="Y29" s="8"/>
    </row>
    <row r="30" spans="1:25" s="19" customFormat="1" ht="15.75" customHeight="1" x14ac:dyDescent="0.25">
      <c r="A30" s="8"/>
      <c r="B30" s="8"/>
      <c r="C30" s="26" t="s">
        <v>20</v>
      </c>
      <c r="D30" s="18"/>
      <c r="E30" s="38">
        <v>0.2</v>
      </c>
      <c r="F30" s="38">
        <f t="shared" ref="F30:O30" si="14">E30*1.05</f>
        <v>0.21000000000000002</v>
      </c>
      <c r="G30" s="38">
        <f t="shared" si="14"/>
        <v>0.22050000000000003</v>
      </c>
      <c r="H30" s="38">
        <f t="shared" si="14"/>
        <v>0.23152500000000004</v>
      </c>
      <c r="I30" s="38">
        <f t="shared" si="14"/>
        <v>0.24310125000000005</v>
      </c>
      <c r="J30" s="38">
        <f t="shared" si="14"/>
        <v>0.25525631250000008</v>
      </c>
      <c r="K30" s="38">
        <f t="shared" si="14"/>
        <v>0.26801912812500012</v>
      </c>
      <c r="L30" s="38">
        <f t="shared" si="14"/>
        <v>0.28142008453125011</v>
      </c>
      <c r="M30" s="38">
        <f t="shared" si="14"/>
        <v>0.29549108875781266</v>
      </c>
      <c r="N30" s="38">
        <f t="shared" si="14"/>
        <v>0.31026564319570332</v>
      </c>
      <c r="O30" s="38">
        <f t="shared" si="14"/>
        <v>0.32577892535548852</v>
      </c>
      <c r="P30" s="18"/>
      <c r="Q30" s="8"/>
      <c r="R30" s="8"/>
      <c r="S30" s="8"/>
      <c r="T30" s="8"/>
      <c r="U30" s="8"/>
      <c r="V30" s="8"/>
      <c r="W30" s="8"/>
      <c r="X30" s="8"/>
      <c r="Y30" s="8"/>
    </row>
    <row r="31" spans="1:25" s="19" customFormat="1" ht="15.75" customHeight="1" x14ac:dyDescent="0.25">
      <c r="A31" s="8"/>
      <c r="B31" s="8"/>
      <c r="C31" s="26" t="s">
        <v>28</v>
      </c>
      <c r="D31" s="18"/>
      <c r="E31" s="38">
        <v>0.2</v>
      </c>
      <c r="F31" s="38">
        <f t="shared" ref="F31:O31" si="15">E31*1.05</f>
        <v>0.21000000000000002</v>
      </c>
      <c r="G31" s="38">
        <f t="shared" si="15"/>
        <v>0.22050000000000003</v>
      </c>
      <c r="H31" s="38">
        <f t="shared" si="15"/>
        <v>0.23152500000000004</v>
      </c>
      <c r="I31" s="38">
        <f t="shared" si="15"/>
        <v>0.24310125000000005</v>
      </c>
      <c r="J31" s="38">
        <f t="shared" si="15"/>
        <v>0.25525631250000008</v>
      </c>
      <c r="K31" s="38">
        <f t="shared" si="15"/>
        <v>0.26801912812500012</v>
      </c>
      <c r="L31" s="38">
        <f t="shared" si="15"/>
        <v>0.28142008453125011</v>
      </c>
      <c r="M31" s="38">
        <f t="shared" si="15"/>
        <v>0.29549108875781266</v>
      </c>
      <c r="N31" s="38">
        <f t="shared" si="15"/>
        <v>0.31026564319570332</v>
      </c>
      <c r="O31" s="38">
        <f t="shared" si="15"/>
        <v>0.32577892535548852</v>
      </c>
      <c r="P31" s="18"/>
      <c r="Q31" s="8"/>
      <c r="R31" s="8"/>
      <c r="S31" s="8"/>
      <c r="T31" s="8"/>
      <c r="U31" s="8"/>
      <c r="V31" s="8"/>
      <c r="W31" s="8"/>
      <c r="X31" s="8"/>
      <c r="Y31" s="8"/>
    </row>
    <row r="32" spans="1:25" s="19" customFormat="1" ht="15.75" customHeight="1" x14ac:dyDescent="0.25">
      <c r="A32" s="8"/>
      <c r="B32" s="8"/>
      <c r="C32" s="26" t="s">
        <v>23</v>
      </c>
      <c r="D32" s="18"/>
      <c r="E32" s="38">
        <v>0.2</v>
      </c>
      <c r="F32" s="38">
        <f t="shared" ref="F32:O32" si="16">E32*1.05</f>
        <v>0.21000000000000002</v>
      </c>
      <c r="G32" s="38">
        <f t="shared" si="16"/>
        <v>0.22050000000000003</v>
      </c>
      <c r="H32" s="38">
        <f t="shared" si="16"/>
        <v>0.23152500000000004</v>
      </c>
      <c r="I32" s="38">
        <f t="shared" si="16"/>
        <v>0.24310125000000005</v>
      </c>
      <c r="J32" s="38">
        <f t="shared" si="16"/>
        <v>0.25525631250000008</v>
      </c>
      <c r="K32" s="38">
        <f t="shared" si="16"/>
        <v>0.26801912812500012</v>
      </c>
      <c r="L32" s="38">
        <f t="shared" si="16"/>
        <v>0.28142008453125011</v>
      </c>
      <c r="M32" s="38">
        <f t="shared" si="16"/>
        <v>0.29549108875781266</v>
      </c>
      <c r="N32" s="38">
        <f t="shared" si="16"/>
        <v>0.31026564319570332</v>
      </c>
      <c r="O32" s="38">
        <f t="shared" si="16"/>
        <v>0.32577892535548852</v>
      </c>
      <c r="P32" s="18"/>
      <c r="Q32" s="8"/>
      <c r="R32" s="8"/>
      <c r="S32" s="8"/>
      <c r="T32" s="8"/>
      <c r="U32" s="8"/>
      <c r="V32" s="8"/>
      <c r="W32" s="8"/>
      <c r="X32" s="8"/>
      <c r="Y32" s="8"/>
    </row>
    <row r="33" spans="1:25" s="19" customFormat="1" ht="15.75" customHeight="1" x14ac:dyDescent="0.25">
      <c r="A33" s="8"/>
      <c r="B33" s="8"/>
      <c r="C33" s="26" t="s">
        <v>34</v>
      </c>
      <c r="D33" s="18"/>
      <c r="E33" s="38">
        <v>0.2</v>
      </c>
      <c r="F33" s="38">
        <f t="shared" ref="F33:O33" si="17">E33*1.05</f>
        <v>0.21000000000000002</v>
      </c>
      <c r="G33" s="38">
        <f t="shared" si="17"/>
        <v>0.22050000000000003</v>
      </c>
      <c r="H33" s="38">
        <f t="shared" si="17"/>
        <v>0.23152500000000004</v>
      </c>
      <c r="I33" s="38">
        <f t="shared" si="17"/>
        <v>0.24310125000000005</v>
      </c>
      <c r="J33" s="38">
        <f t="shared" si="17"/>
        <v>0.25525631250000008</v>
      </c>
      <c r="K33" s="38">
        <f t="shared" si="17"/>
        <v>0.26801912812500012</v>
      </c>
      <c r="L33" s="38">
        <f t="shared" si="17"/>
        <v>0.28142008453125011</v>
      </c>
      <c r="M33" s="38">
        <f t="shared" si="17"/>
        <v>0.29549108875781266</v>
      </c>
      <c r="N33" s="38">
        <f t="shared" si="17"/>
        <v>0.31026564319570332</v>
      </c>
      <c r="O33" s="38">
        <f t="shared" si="17"/>
        <v>0.32577892535548852</v>
      </c>
      <c r="P33" s="18"/>
      <c r="Q33" s="8"/>
      <c r="R33" s="8"/>
      <c r="S33" s="8"/>
      <c r="T33" s="8"/>
      <c r="U33" s="8"/>
      <c r="V33" s="8"/>
      <c r="W33" s="8"/>
      <c r="X33" s="8"/>
      <c r="Y33" s="8"/>
    </row>
    <row r="34" spans="1:25" s="19" customFormat="1" ht="15.75" customHeight="1" x14ac:dyDescent="0.25">
      <c r="A34" s="8"/>
      <c r="B34" s="8"/>
      <c r="C34" s="26" t="s">
        <v>39</v>
      </c>
      <c r="D34" s="18"/>
      <c r="E34" s="38">
        <v>0.2</v>
      </c>
      <c r="F34" s="38">
        <f t="shared" ref="F34:O34" si="18">E34*1.05</f>
        <v>0.21000000000000002</v>
      </c>
      <c r="G34" s="38">
        <f t="shared" si="18"/>
        <v>0.22050000000000003</v>
      </c>
      <c r="H34" s="38">
        <f t="shared" si="18"/>
        <v>0.23152500000000004</v>
      </c>
      <c r="I34" s="38">
        <f t="shared" si="18"/>
        <v>0.24310125000000005</v>
      </c>
      <c r="J34" s="38">
        <f t="shared" si="18"/>
        <v>0.25525631250000008</v>
      </c>
      <c r="K34" s="38">
        <f t="shared" si="18"/>
        <v>0.26801912812500012</v>
      </c>
      <c r="L34" s="38">
        <f t="shared" si="18"/>
        <v>0.28142008453125011</v>
      </c>
      <c r="M34" s="38">
        <f t="shared" si="18"/>
        <v>0.29549108875781266</v>
      </c>
      <c r="N34" s="38">
        <f t="shared" si="18"/>
        <v>0.31026564319570332</v>
      </c>
      <c r="O34" s="38">
        <f t="shared" si="18"/>
        <v>0.32577892535548852</v>
      </c>
      <c r="P34" s="18"/>
      <c r="Q34" s="8"/>
      <c r="R34" s="8"/>
      <c r="S34" s="8"/>
      <c r="T34" s="8"/>
      <c r="U34" s="8"/>
      <c r="V34" s="8"/>
      <c r="W34" s="8"/>
      <c r="X34" s="8"/>
      <c r="Y34" s="8"/>
    </row>
    <row r="35" spans="1:25" s="19" customFormat="1" ht="15.75" customHeight="1" x14ac:dyDescent="0.25">
      <c r="A35" s="8"/>
      <c r="B35" s="8"/>
      <c r="C35" s="26" t="s">
        <v>40</v>
      </c>
      <c r="D35" s="18"/>
      <c r="E35" s="38">
        <v>1</v>
      </c>
      <c r="F35" s="38">
        <f t="shared" ref="F35:O35" si="19">E35*1.05</f>
        <v>1.05</v>
      </c>
      <c r="G35" s="38">
        <f t="shared" si="19"/>
        <v>1.1025</v>
      </c>
      <c r="H35" s="38">
        <f t="shared" si="19"/>
        <v>1.1576250000000001</v>
      </c>
      <c r="I35" s="38">
        <f t="shared" si="19"/>
        <v>1.2155062500000002</v>
      </c>
      <c r="J35" s="38">
        <f t="shared" si="19"/>
        <v>1.2762815625000004</v>
      </c>
      <c r="K35" s="38">
        <f t="shared" si="19"/>
        <v>1.3400956406250004</v>
      </c>
      <c r="L35" s="38">
        <f t="shared" si="19"/>
        <v>1.4071004226562505</v>
      </c>
      <c r="M35" s="38">
        <f t="shared" si="19"/>
        <v>1.477455443789063</v>
      </c>
      <c r="N35" s="38">
        <f t="shared" si="19"/>
        <v>1.5513282159785162</v>
      </c>
      <c r="O35" s="38">
        <f t="shared" si="19"/>
        <v>1.628894626777442</v>
      </c>
      <c r="P35" s="18"/>
      <c r="Q35" s="8"/>
      <c r="R35" s="8"/>
      <c r="S35" s="8"/>
      <c r="T35" s="8"/>
      <c r="U35" s="8"/>
      <c r="V35" s="8"/>
      <c r="W35" s="8"/>
      <c r="X35" s="8"/>
      <c r="Y35" s="8"/>
    </row>
    <row r="36" spans="1:25" s="19" customFormat="1" ht="15.75" customHeight="1" x14ac:dyDescent="0.25">
      <c r="A36" s="8"/>
      <c r="B36" s="8"/>
      <c r="C36" s="26" t="s">
        <v>24</v>
      </c>
      <c r="D36" s="18"/>
      <c r="E36" s="38">
        <v>0.1</v>
      </c>
      <c r="F36" s="38">
        <f t="shared" ref="F36:O36" si="20">E36*1.05</f>
        <v>0.10500000000000001</v>
      </c>
      <c r="G36" s="38">
        <f t="shared" si="20"/>
        <v>0.11025000000000001</v>
      </c>
      <c r="H36" s="38">
        <f t="shared" si="20"/>
        <v>0.11576250000000002</v>
      </c>
      <c r="I36" s="38">
        <f t="shared" si="20"/>
        <v>0.12155062500000002</v>
      </c>
      <c r="J36" s="38">
        <f t="shared" si="20"/>
        <v>0.12762815625000004</v>
      </c>
      <c r="K36" s="38">
        <f t="shared" si="20"/>
        <v>0.13400956406250006</v>
      </c>
      <c r="L36" s="38">
        <f t="shared" si="20"/>
        <v>0.14071004226562506</v>
      </c>
      <c r="M36" s="38">
        <f t="shared" si="20"/>
        <v>0.14774554437890633</v>
      </c>
      <c r="N36" s="38">
        <f t="shared" si="20"/>
        <v>0.15513282159785166</v>
      </c>
      <c r="O36" s="38">
        <f t="shared" si="20"/>
        <v>0.16288946267774426</v>
      </c>
      <c r="P36" s="18"/>
      <c r="Q36" s="8"/>
      <c r="R36" s="8"/>
      <c r="S36" s="8"/>
      <c r="T36" s="8"/>
      <c r="U36" s="8"/>
      <c r="V36" s="8"/>
      <c r="W36" s="8"/>
      <c r="X36" s="8"/>
      <c r="Y36" s="8"/>
    </row>
    <row r="37" spans="1:25" s="19" customFormat="1" ht="15.75" customHeight="1" x14ac:dyDescent="0.25">
      <c r="A37" s="8"/>
      <c r="B37" s="8"/>
      <c r="C37" s="26" t="s">
        <v>26</v>
      </c>
      <c r="D37" s="18"/>
      <c r="E37" s="38">
        <v>0.1</v>
      </c>
      <c r="F37" s="38">
        <f t="shared" ref="F37:O37" si="21">E37*1.05</f>
        <v>0.10500000000000001</v>
      </c>
      <c r="G37" s="38">
        <f t="shared" si="21"/>
        <v>0.11025000000000001</v>
      </c>
      <c r="H37" s="38">
        <f t="shared" si="21"/>
        <v>0.11576250000000002</v>
      </c>
      <c r="I37" s="38">
        <f t="shared" si="21"/>
        <v>0.12155062500000002</v>
      </c>
      <c r="J37" s="38">
        <f t="shared" si="21"/>
        <v>0.12762815625000004</v>
      </c>
      <c r="K37" s="38">
        <f t="shared" si="21"/>
        <v>0.13400956406250006</v>
      </c>
      <c r="L37" s="38">
        <f t="shared" si="21"/>
        <v>0.14071004226562506</v>
      </c>
      <c r="M37" s="38">
        <f t="shared" si="21"/>
        <v>0.14774554437890633</v>
      </c>
      <c r="N37" s="38">
        <f t="shared" si="21"/>
        <v>0.15513282159785166</v>
      </c>
      <c r="O37" s="38">
        <f t="shared" si="21"/>
        <v>0.16288946267774426</v>
      </c>
      <c r="P37" s="18"/>
      <c r="Q37" s="8"/>
      <c r="R37" s="8"/>
      <c r="S37" s="8"/>
      <c r="T37" s="8"/>
      <c r="U37" s="8"/>
      <c r="V37" s="8"/>
      <c r="W37" s="8"/>
      <c r="X37" s="8"/>
      <c r="Y37" s="8"/>
    </row>
    <row r="38" spans="1:25" s="19" customFormat="1" ht="15.75" customHeight="1" x14ac:dyDescent="0.25">
      <c r="A38" s="8"/>
      <c r="B38" s="8"/>
      <c r="C38" s="26" t="s">
        <v>27</v>
      </c>
      <c r="D38" s="18"/>
      <c r="E38" s="38">
        <v>0.2</v>
      </c>
      <c r="F38" s="38">
        <f t="shared" ref="F38:O38" si="22">E38*1.05</f>
        <v>0.21000000000000002</v>
      </c>
      <c r="G38" s="38">
        <f t="shared" si="22"/>
        <v>0.22050000000000003</v>
      </c>
      <c r="H38" s="38">
        <f t="shared" si="22"/>
        <v>0.23152500000000004</v>
      </c>
      <c r="I38" s="38">
        <f t="shared" si="22"/>
        <v>0.24310125000000005</v>
      </c>
      <c r="J38" s="38">
        <f t="shared" si="22"/>
        <v>0.25525631250000008</v>
      </c>
      <c r="K38" s="38">
        <f t="shared" si="22"/>
        <v>0.26801912812500012</v>
      </c>
      <c r="L38" s="38">
        <f t="shared" si="22"/>
        <v>0.28142008453125011</v>
      </c>
      <c r="M38" s="38">
        <f t="shared" si="22"/>
        <v>0.29549108875781266</v>
      </c>
      <c r="N38" s="38">
        <f t="shared" si="22"/>
        <v>0.31026564319570332</v>
      </c>
      <c r="O38" s="38">
        <f t="shared" si="22"/>
        <v>0.32577892535548852</v>
      </c>
      <c r="P38" s="18"/>
      <c r="Q38" s="8"/>
      <c r="R38" s="8"/>
      <c r="S38" s="8"/>
      <c r="T38" s="8"/>
      <c r="U38" s="8"/>
      <c r="V38" s="8"/>
      <c r="W38" s="8"/>
      <c r="X38" s="8"/>
      <c r="Y38" s="8"/>
    </row>
    <row r="39" spans="1:25" s="19" customFormat="1" ht="15.75" customHeight="1" x14ac:dyDescent="0.25">
      <c r="A39" s="8"/>
      <c r="B39" s="8"/>
      <c r="C39" s="26" t="s">
        <v>21</v>
      </c>
      <c r="D39" s="18"/>
      <c r="E39" s="38">
        <v>0.2</v>
      </c>
      <c r="F39" s="38">
        <f t="shared" ref="F39:O39" si="23">E39*1.05</f>
        <v>0.21000000000000002</v>
      </c>
      <c r="G39" s="38">
        <f t="shared" si="23"/>
        <v>0.22050000000000003</v>
      </c>
      <c r="H39" s="38">
        <f t="shared" si="23"/>
        <v>0.23152500000000004</v>
      </c>
      <c r="I39" s="38">
        <f t="shared" si="23"/>
        <v>0.24310125000000005</v>
      </c>
      <c r="J39" s="38">
        <f t="shared" si="23"/>
        <v>0.25525631250000008</v>
      </c>
      <c r="K39" s="38">
        <f t="shared" si="23"/>
        <v>0.26801912812500012</v>
      </c>
      <c r="L39" s="38">
        <f t="shared" si="23"/>
        <v>0.28142008453125011</v>
      </c>
      <c r="M39" s="38">
        <f t="shared" si="23"/>
        <v>0.29549108875781266</v>
      </c>
      <c r="N39" s="38">
        <f t="shared" si="23"/>
        <v>0.31026564319570332</v>
      </c>
      <c r="O39" s="38">
        <f t="shared" si="23"/>
        <v>0.32577892535548852</v>
      </c>
      <c r="P39" s="18"/>
      <c r="Q39" s="8"/>
      <c r="R39" s="8"/>
      <c r="S39" s="8"/>
      <c r="T39" s="8"/>
      <c r="U39" s="8"/>
      <c r="V39" s="8"/>
      <c r="W39" s="8"/>
      <c r="X39" s="8"/>
      <c r="Y39" s="8"/>
    </row>
    <row r="40" spans="1:25" s="19" customFormat="1" ht="15.75" customHeight="1" x14ac:dyDescent="0.25">
      <c r="A40" s="8"/>
      <c r="B40" s="8"/>
      <c r="C40" s="26" t="s">
        <v>35</v>
      </c>
      <c r="D40" s="18"/>
      <c r="E40" s="38">
        <v>0.2</v>
      </c>
      <c r="F40" s="38">
        <f t="shared" ref="F40:O40" si="24">E40*1.05</f>
        <v>0.21000000000000002</v>
      </c>
      <c r="G40" s="38">
        <f t="shared" si="24"/>
        <v>0.22050000000000003</v>
      </c>
      <c r="H40" s="38">
        <f t="shared" si="24"/>
        <v>0.23152500000000004</v>
      </c>
      <c r="I40" s="38">
        <f t="shared" si="24"/>
        <v>0.24310125000000005</v>
      </c>
      <c r="J40" s="38">
        <f t="shared" si="24"/>
        <v>0.25525631250000008</v>
      </c>
      <c r="K40" s="38">
        <f t="shared" si="24"/>
        <v>0.26801912812500012</v>
      </c>
      <c r="L40" s="38">
        <f t="shared" si="24"/>
        <v>0.28142008453125011</v>
      </c>
      <c r="M40" s="38">
        <f t="shared" si="24"/>
        <v>0.29549108875781266</v>
      </c>
      <c r="N40" s="38">
        <f t="shared" si="24"/>
        <v>0.31026564319570332</v>
      </c>
      <c r="O40" s="38">
        <f t="shared" si="24"/>
        <v>0.32577892535548852</v>
      </c>
      <c r="P40" s="18"/>
      <c r="Q40" s="8"/>
      <c r="R40" s="8"/>
      <c r="S40" s="8"/>
      <c r="T40" s="8"/>
      <c r="U40" s="8"/>
      <c r="V40" s="8"/>
      <c r="W40" s="8"/>
      <c r="X40" s="8"/>
      <c r="Y40" s="8"/>
    </row>
    <row r="41" spans="1:25" s="19" customFormat="1" ht="15.75" customHeight="1" x14ac:dyDescent="0.25">
      <c r="A41" s="8"/>
      <c r="B41" s="8"/>
      <c r="C41" s="26" t="s">
        <v>36</v>
      </c>
      <c r="D41" s="18"/>
      <c r="E41" s="38">
        <v>1</v>
      </c>
      <c r="F41" s="38">
        <f t="shared" ref="F41:O41" si="25">E41*1.05</f>
        <v>1.05</v>
      </c>
      <c r="G41" s="38">
        <f t="shared" si="25"/>
        <v>1.1025</v>
      </c>
      <c r="H41" s="38">
        <f t="shared" si="25"/>
        <v>1.1576250000000001</v>
      </c>
      <c r="I41" s="38">
        <f t="shared" si="25"/>
        <v>1.2155062500000002</v>
      </c>
      <c r="J41" s="38">
        <f t="shared" si="25"/>
        <v>1.2762815625000004</v>
      </c>
      <c r="K41" s="38">
        <f t="shared" si="25"/>
        <v>1.3400956406250004</v>
      </c>
      <c r="L41" s="38">
        <f t="shared" si="25"/>
        <v>1.4071004226562505</v>
      </c>
      <c r="M41" s="38">
        <f t="shared" si="25"/>
        <v>1.477455443789063</v>
      </c>
      <c r="N41" s="38">
        <f t="shared" si="25"/>
        <v>1.5513282159785162</v>
      </c>
      <c r="O41" s="38">
        <f t="shared" si="25"/>
        <v>1.628894626777442</v>
      </c>
      <c r="P41" s="18"/>
      <c r="Q41" s="8"/>
      <c r="R41" s="8"/>
      <c r="S41" s="8"/>
      <c r="T41" s="8"/>
      <c r="U41" s="8"/>
      <c r="V41" s="8"/>
      <c r="W41" s="8"/>
      <c r="X41" s="8"/>
      <c r="Y41" s="8"/>
    </row>
    <row r="42" spans="1:25" s="19" customFormat="1" ht="15.75" customHeight="1" x14ac:dyDescent="0.25">
      <c r="A42" s="8"/>
      <c r="B42" s="8"/>
      <c r="C42" s="26" t="s">
        <v>18</v>
      </c>
      <c r="D42" s="18"/>
      <c r="E42" s="38">
        <v>0.2</v>
      </c>
      <c r="F42" s="38">
        <f t="shared" ref="F42:O42" si="26">E42*1.05</f>
        <v>0.21000000000000002</v>
      </c>
      <c r="G42" s="38">
        <f t="shared" si="26"/>
        <v>0.22050000000000003</v>
      </c>
      <c r="H42" s="38">
        <f t="shared" si="26"/>
        <v>0.23152500000000004</v>
      </c>
      <c r="I42" s="38">
        <f t="shared" si="26"/>
        <v>0.24310125000000005</v>
      </c>
      <c r="J42" s="38">
        <f t="shared" si="26"/>
        <v>0.25525631250000008</v>
      </c>
      <c r="K42" s="38">
        <f t="shared" si="26"/>
        <v>0.26801912812500012</v>
      </c>
      <c r="L42" s="38">
        <f t="shared" si="26"/>
        <v>0.28142008453125011</v>
      </c>
      <c r="M42" s="38">
        <f t="shared" si="26"/>
        <v>0.29549108875781266</v>
      </c>
      <c r="N42" s="38">
        <f t="shared" si="26"/>
        <v>0.31026564319570332</v>
      </c>
      <c r="O42" s="38">
        <f t="shared" si="26"/>
        <v>0.32577892535548852</v>
      </c>
      <c r="P42" s="18"/>
      <c r="Q42" s="8"/>
      <c r="R42" s="8"/>
      <c r="S42" s="8"/>
      <c r="T42" s="8"/>
      <c r="U42" s="8"/>
      <c r="V42" s="8"/>
      <c r="W42" s="8"/>
      <c r="X42" s="8"/>
      <c r="Y42" s="8"/>
    </row>
    <row r="43" spans="1:25" s="19" customFormat="1" ht="15.75" customHeight="1" x14ac:dyDescent="0.25">
      <c r="A43" s="8"/>
      <c r="B43" s="8"/>
      <c r="C43" s="26" t="s">
        <v>37</v>
      </c>
      <c r="D43" s="18"/>
      <c r="E43" s="38">
        <v>2</v>
      </c>
      <c r="F43" s="38">
        <f t="shared" ref="F43:O43" si="27">E43*1.05</f>
        <v>2.1</v>
      </c>
      <c r="G43" s="38">
        <f t="shared" si="27"/>
        <v>2.2050000000000001</v>
      </c>
      <c r="H43" s="38">
        <f t="shared" si="27"/>
        <v>2.3152500000000003</v>
      </c>
      <c r="I43" s="38">
        <f t="shared" si="27"/>
        <v>2.4310125000000005</v>
      </c>
      <c r="J43" s="38">
        <f t="shared" si="27"/>
        <v>2.5525631250000007</v>
      </c>
      <c r="K43" s="38">
        <f t="shared" si="27"/>
        <v>2.6801912812500008</v>
      </c>
      <c r="L43" s="38">
        <f t="shared" si="27"/>
        <v>2.8142008453125009</v>
      </c>
      <c r="M43" s="38">
        <f t="shared" si="27"/>
        <v>2.954910887578126</v>
      </c>
      <c r="N43" s="38">
        <f t="shared" si="27"/>
        <v>3.1026564319570324</v>
      </c>
      <c r="O43" s="38">
        <f t="shared" si="27"/>
        <v>3.257789253554884</v>
      </c>
      <c r="P43" s="18"/>
      <c r="Q43" s="8"/>
      <c r="R43" s="8"/>
      <c r="S43" s="8"/>
      <c r="T43" s="8"/>
      <c r="U43" s="8"/>
      <c r="V43" s="8"/>
      <c r="W43" s="8"/>
      <c r="X43" s="8"/>
      <c r="Y43" s="8"/>
    </row>
    <row r="44" spans="1:25" s="19" customFormat="1" ht="15.75" customHeight="1" x14ac:dyDescent="0.25">
      <c r="A44" s="8"/>
      <c r="B44" s="8"/>
      <c r="C44" s="28" t="s">
        <v>32</v>
      </c>
      <c r="D44" s="18"/>
      <c r="E44" s="44">
        <v>0.5</v>
      </c>
      <c r="F44" s="44">
        <f t="shared" ref="F44:O44" si="28">E44*1.05</f>
        <v>0.52500000000000002</v>
      </c>
      <c r="G44" s="44">
        <f t="shared" si="28"/>
        <v>0.55125000000000002</v>
      </c>
      <c r="H44" s="44">
        <f t="shared" si="28"/>
        <v>0.57881250000000006</v>
      </c>
      <c r="I44" s="44">
        <f t="shared" si="28"/>
        <v>0.60775312500000012</v>
      </c>
      <c r="J44" s="44">
        <f t="shared" si="28"/>
        <v>0.63814078125000018</v>
      </c>
      <c r="K44" s="44">
        <f t="shared" si="28"/>
        <v>0.67004782031250021</v>
      </c>
      <c r="L44" s="44">
        <f t="shared" si="28"/>
        <v>0.70355021132812523</v>
      </c>
      <c r="M44" s="44">
        <f t="shared" si="28"/>
        <v>0.73872772189453151</v>
      </c>
      <c r="N44" s="44">
        <f t="shared" si="28"/>
        <v>0.77566410798925811</v>
      </c>
      <c r="O44" s="44">
        <f t="shared" si="28"/>
        <v>0.81444731338872101</v>
      </c>
      <c r="P44" s="18"/>
      <c r="Q44" s="8"/>
      <c r="R44" s="8"/>
      <c r="S44" s="8"/>
      <c r="T44" s="8"/>
      <c r="U44" s="8"/>
      <c r="V44" s="8"/>
      <c r="W44" s="8"/>
      <c r="X44" s="8"/>
      <c r="Y44" s="8"/>
    </row>
    <row r="45" spans="1:25" s="19" customFormat="1" ht="15.75" customHeight="1" x14ac:dyDescent="0.25">
      <c r="A45" s="8"/>
      <c r="C45" s="27" t="s">
        <v>29</v>
      </c>
      <c r="D45" s="18"/>
      <c r="E45" s="40">
        <f>SUM(E24:E44)</f>
        <v>39.500000000000028</v>
      </c>
      <c r="F45" s="40">
        <f t="shared" ref="F45:O45" si="29">SUM(F24:F44)</f>
        <v>41.474999999999994</v>
      </c>
      <c r="G45" s="40">
        <f t="shared" si="29"/>
        <v>43.54875000000002</v>
      </c>
      <c r="H45" s="40">
        <f t="shared" si="29"/>
        <v>45.72618749999998</v>
      </c>
      <c r="I45" s="40">
        <f t="shared" si="29"/>
        <v>48.012496875000025</v>
      </c>
      <c r="J45" s="40">
        <f t="shared" si="29"/>
        <v>50.413121718750027</v>
      </c>
      <c r="K45" s="40">
        <f t="shared" si="29"/>
        <v>52.933777804687494</v>
      </c>
      <c r="L45" s="40">
        <f t="shared" si="29"/>
        <v>55.580466694921874</v>
      </c>
      <c r="M45" s="40">
        <f t="shared" si="29"/>
        <v>58.359490029668002</v>
      </c>
      <c r="N45" s="40">
        <f t="shared" si="29"/>
        <v>61.277464531151409</v>
      </c>
      <c r="O45" s="40">
        <f t="shared" si="29"/>
        <v>64.341337757708942</v>
      </c>
      <c r="P45" s="18"/>
      <c r="Q45" s="8"/>
      <c r="R45" s="8"/>
      <c r="S45" s="8"/>
      <c r="T45" s="8"/>
      <c r="U45" s="8"/>
      <c r="V45" s="8"/>
      <c r="W45" s="8"/>
      <c r="X45" s="8"/>
      <c r="Y45" s="8"/>
    </row>
    <row r="46" spans="1:25" s="19" customFormat="1" ht="7.5" customHeight="1" x14ac:dyDescent="0.25">
      <c r="A46" s="18"/>
      <c r="B46" s="18"/>
      <c r="C46" s="18"/>
      <c r="D46" s="18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18"/>
      <c r="Q46" s="18"/>
      <c r="R46" s="18"/>
      <c r="S46" s="18"/>
      <c r="T46" s="18"/>
      <c r="U46" s="18"/>
      <c r="V46" s="18"/>
      <c r="W46" s="18"/>
      <c r="X46" s="18"/>
      <c r="Y46" s="18"/>
    </row>
    <row r="47" spans="1:25" s="19" customFormat="1" ht="15.75" customHeight="1" x14ac:dyDescent="0.25">
      <c r="A47" s="8"/>
      <c r="B47" s="8"/>
      <c r="C47" s="27" t="s">
        <v>30</v>
      </c>
      <c r="D47" s="18"/>
      <c r="E47" s="40">
        <f>E21-E45</f>
        <v>2.6999999999999673</v>
      </c>
      <c r="F47" s="40">
        <f t="shared" ref="F47:O47" si="30">F21-F45</f>
        <v>2.8350000000000009</v>
      </c>
      <c r="G47" s="40">
        <f t="shared" si="30"/>
        <v>2.9767499999999885</v>
      </c>
      <c r="H47" s="40">
        <f t="shared" si="30"/>
        <v>3.1255875000000302</v>
      </c>
      <c r="I47" s="40">
        <f t="shared" si="30"/>
        <v>3.2818668749999773</v>
      </c>
      <c r="J47" s="40">
        <f t="shared" si="30"/>
        <v>3.4459602187499812</v>
      </c>
      <c r="K47" s="40">
        <f t="shared" si="30"/>
        <v>3.6182582296875196</v>
      </c>
      <c r="L47" s="40">
        <f t="shared" si="30"/>
        <v>3.7991711411718896</v>
      </c>
      <c r="M47" s="40">
        <f t="shared" si="30"/>
        <v>3.9891296982304638</v>
      </c>
      <c r="N47" s="40">
        <f t="shared" si="30"/>
        <v>4.1885861831419788</v>
      </c>
      <c r="O47" s="40">
        <f t="shared" si="30"/>
        <v>4.398015492299109</v>
      </c>
      <c r="P47" s="18"/>
      <c r="Q47" s="8"/>
      <c r="R47" s="8"/>
      <c r="S47" s="8"/>
      <c r="T47" s="8"/>
      <c r="U47" s="8"/>
      <c r="V47" s="8"/>
      <c r="W47" s="8"/>
      <c r="X47" s="8"/>
      <c r="Y47" s="8"/>
    </row>
    <row r="48" spans="1:25" s="19" customFormat="1" ht="7.5" customHeight="1" x14ac:dyDescent="0.25">
      <c r="A48" s="18"/>
      <c r="B48" s="18"/>
      <c r="C48" s="18"/>
      <c r="D48" s="18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18"/>
      <c r="Q48" s="18"/>
      <c r="R48" s="18"/>
      <c r="S48" s="18"/>
      <c r="T48" s="18"/>
      <c r="U48" s="18"/>
      <c r="V48" s="18"/>
      <c r="W48" s="18"/>
      <c r="X48" s="18"/>
      <c r="Y48" s="18"/>
    </row>
    <row r="49" spans="1:25" s="19" customFormat="1" ht="15.75" customHeight="1" x14ac:dyDescent="0.25">
      <c r="A49" s="18"/>
      <c r="B49" s="18"/>
      <c r="C49" s="29" t="str">
        <f>"Closing Balance"&amp;" "&amp;F2</f>
        <v>Closing Balance in $ milion</v>
      </c>
      <c r="D49" s="18"/>
      <c r="E49" s="36">
        <f>E14+E47</f>
        <v>12.699999999999967</v>
      </c>
      <c r="F49" s="36">
        <f t="shared" ref="F49:O49" si="31">F14+F47</f>
        <v>15.534999999999968</v>
      </c>
      <c r="G49" s="36">
        <f t="shared" si="31"/>
        <v>18.511749999999957</v>
      </c>
      <c r="H49" s="36">
        <f t="shared" si="31"/>
        <v>21.637337499999987</v>
      </c>
      <c r="I49" s="36">
        <f t="shared" si="31"/>
        <v>24.919204374999964</v>
      </c>
      <c r="J49" s="36">
        <f t="shared" si="31"/>
        <v>28.365164593749945</v>
      </c>
      <c r="K49" s="36">
        <f t="shared" si="31"/>
        <v>31.983422823437465</v>
      </c>
      <c r="L49" s="36">
        <f t="shared" si="31"/>
        <v>35.782593964609354</v>
      </c>
      <c r="M49" s="36">
        <f t="shared" si="31"/>
        <v>39.771723662839818</v>
      </c>
      <c r="N49" s="36">
        <f t="shared" si="31"/>
        <v>43.960309845981797</v>
      </c>
      <c r="O49" s="36">
        <f t="shared" si="31"/>
        <v>48.358325338280906</v>
      </c>
      <c r="P49" s="18"/>
      <c r="Q49" s="18"/>
      <c r="R49" s="18"/>
      <c r="S49" s="18"/>
      <c r="T49" s="18"/>
      <c r="U49" s="18"/>
      <c r="V49" s="18"/>
      <c r="W49" s="18"/>
      <c r="X49" s="18"/>
      <c r="Y49" s="18"/>
    </row>
    <row r="50" spans="1:25" s="19" customFormat="1" ht="15.75" customHeight="1" x14ac:dyDescent="0.25">
      <c r="A50" s="8"/>
      <c r="B50" s="8"/>
      <c r="C50" s="23"/>
      <c r="D50" s="18"/>
      <c r="E50" s="16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18"/>
      <c r="Q50" s="8"/>
      <c r="R50" s="8"/>
      <c r="S50" s="8"/>
      <c r="T50" s="8"/>
      <c r="U50" s="8"/>
      <c r="V50" s="8"/>
      <c r="W50" s="8"/>
      <c r="X50" s="8"/>
      <c r="Y50" s="8"/>
    </row>
    <row r="51" spans="1:25" s="19" customFormat="1" ht="15.75" customHeight="1" x14ac:dyDescent="0.25">
      <c r="A51" s="8"/>
      <c r="B51" s="8"/>
      <c r="C51" s="23"/>
      <c r="D51" s="18"/>
      <c r="E51" s="16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18"/>
      <c r="Q51" s="8"/>
      <c r="R51" s="8"/>
      <c r="S51" s="8"/>
      <c r="T51" s="8"/>
      <c r="U51" s="8"/>
      <c r="V51" s="8"/>
      <c r="W51" s="8"/>
      <c r="X51" s="8"/>
      <c r="Y51" s="8"/>
    </row>
    <row r="52" spans="1:25" s="19" customFormat="1" ht="15.75" customHeight="1" x14ac:dyDescent="0.25">
      <c r="A52" s="8"/>
      <c r="B52" s="8"/>
      <c r="C52" s="5"/>
      <c r="D52" s="18"/>
      <c r="E52" s="16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18"/>
      <c r="Q52" s="8"/>
      <c r="R52" s="8"/>
      <c r="S52" s="8"/>
      <c r="T52" s="8"/>
      <c r="U52" s="8"/>
      <c r="V52" s="8"/>
      <c r="W52" s="8"/>
      <c r="X52" s="8"/>
      <c r="Y52" s="8"/>
    </row>
    <row r="53" spans="1:25" s="19" customFormat="1" ht="15.75" customHeight="1" x14ac:dyDescent="0.25">
      <c r="A53" s="8"/>
      <c r="B53" s="8"/>
      <c r="C53" s="23"/>
      <c r="D53" s="18"/>
      <c r="E53" s="16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18"/>
      <c r="Q53" s="8"/>
      <c r="R53" s="8"/>
      <c r="S53" s="8"/>
      <c r="T53" s="8"/>
      <c r="U53" s="8"/>
      <c r="V53" s="8"/>
      <c r="W53" s="8"/>
      <c r="X53" s="8"/>
      <c r="Y53" s="8"/>
    </row>
    <row r="54" spans="1:25" s="19" customFormat="1" ht="15.75" customHeight="1" x14ac:dyDescent="0.25">
      <c r="A54" s="8"/>
      <c r="B54" s="8"/>
      <c r="C54" s="46"/>
      <c r="D54" s="23"/>
      <c r="E54" s="16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18"/>
      <c r="Q54" s="8"/>
      <c r="R54" s="8"/>
      <c r="S54" s="8"/>
      <c r="T54" s="8"/>
      <c r="U54" s="8"/>
      <c r="V54" s="8"/>
      <c r="W54" s="8"/>
      <c r="X54" s="8"/>
      <c r="Y54" s="8"/>
    </row>
    <row r="55" spans="1:25" s="19" customFormat="1" ht="15.75" customHeight="1" x14ac:dyDescent="0.25">
      <c r="A55" s="8"/>
      <c r="B55" s="8"/>
      <c r="C55" s="23"/>
      <c r="D55" s="23"/>
      <c r="E55" s="16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18"/>
      <c r="Q55" s="8"/>
      <c r="R55" s="8"/>
      <c r="S55" s="8"/>
      <c r="T55" s="8"/>
      <c r="U55" s="8"/>
      <c r="V55" s="8"/>
      <c r="W55" s="8"/>
      <c r="X55" s="8"/>
      <c r="Y55" s="8"/>
    </row>
    <row r="56" spans="1:25" s="19" customFormat="1" ht="15.75" customHeight="1" x14ac:dyDescent="0.25">
      <c r="A56" s="8"/>
      <c r="B56" s="8"/>
      <c r="C56" s="23"/>
      <c r="D56" s="23"/>
      <c r="E56" s="16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18"/>
      <c r="Q56" s="8"/>
      <c r="R56" s="8"/>
      <c r="S56" s="8"/>
      <c r="T56" s="8"/>
      <c r="U56" s="8"/>
      <c r="V56" s="8"/>
      <c r="W56" s="8"/>
      <c r="X56" s="8"/>
      <c r="Y56" s="8"/>
    </row>
    <row r="57" spans="1:25" s="19" customFormat="1" ht="15.75" customHeight="1" x14ac:dyDescent="0.25">
      <c r="A57" s="8"/>
      <c r="B57" s="8"/>
      <c r="C57" s="23"/>
      <c r="D57" s="23"/>
      <c r="E57" s="16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18"/>
      <c r="Q57" s="8"/>
      <c r="R57" s="8"/>
      <c r="S57" s="8"/>
      <c r="T57" s="8"/>
      <c r="U57" s="8"/>
      <c r="V57" s="8"/>
      <c r="W57" s="8"/>
      <c r="X57" s="8"/>
      <c r="Y57" s="8"/>
    </row>
    <row r="58" spans="1:25" s="19" customFormat="1" ht="15.75" customHeight="1" x14ac:dyDescent="0.25">
      <c r="A58" s="8"/>
      <c r="B58" s="8"/>
      <c r="C58" s="23"/>
      <c r="D58" s="23"/>
      <c r="E58" s="16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18"/>
      <c r="Q58" s="8"/>
      <c r="R58" s="8"/>
      <c r="S58" s="8"/>
      <c r="T58" s="8"/>
      <c r="U58" s="8"/>
      <c r="V58" s="8"/>
      <c r="W58" s="8"/>
      <c r="X58" s="8"/>
      <c r="Y58" s="8"/>
    </row>
    <row r="59" spans="1:25" s="19" customFormat="1" ht="15.75" customHeight="1" x14ac:dyDescent="0.25">
      <c r="A59" s="8"/>
      <c r="B59" s="8"/>
      <c r="C59" s="23"/>
      <c r="D59" s="23"/>
      <c r="E59" s="16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18"/>
      <c r="Q59" s="8"/>
      <c r="R59" s="8"/>
      <c r="S59" s="8"/>
      <c r="T59" s="8"/>
      <c r="U59" s="8"/>
      <c r="V59" s="8"/>
      <c r="W59" s="8"/>
      <c r="X59" s="8"/>
      <c r="Y59" s="8"/>
    </row>
    <row r="60" spans="1:25" s="19" customFormat="1" ht="15.75" customHeight="1" x14ac:dyDescent="0.25">
      <c r="A60" s="8"/>
      <c r="B60" s="8"/>
      <c r="C60" s="23"/>
      <c r="D60" s="23"/>
      <c r="E60" s="16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18"/>
      <c r="Q60" s="8"/>
      <c r="R60" s="8"/>
      <c r="S60" s="8"/>
      <c r="T60" s="8"/>
      <c r="U60" s="8"/>
      <c r="V60" s="8"/>
      <c r="W60" s="8"/>
      <c r="X60" s="8"/>
      <c r="Y60" s="8"/>
    </row>
    <row r="61" spans="1:25" s="19" customFormat="1" ht="15.75" customHeight="1" x14ac:dyDescent="0.25">
      <c r="A61" s="8"/>
      <c r="B61" s="8"/>
      <c r="C61" s="23"/>
      <c r="D61" s="23"/>
      <c r="E61" s="16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18"/>
      <c r="Q61" s="8"/>
      <c r="R61" s="8"/>
      <c r="S61" s="8"/>
      <c r="T61" s="8"/>
      <c r="U61" s="8"/>
      <c r="V61" s="8"/>
      <c r="W61" s="8"/>
      <c r="X61" s="8"/>
      <c r="Y61" s="8"/>
    </row>
    <row r="62" spans="1:25" s="19" customFormat="1" ht="7.5" customHeight="1" x14ac:dyDescent="0.25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</row>
    <row r="63" spans="1:25" ht="15.75" customHeight="1" x14ac:dyDescent="0.25">
      <c r="A63" s="6"/>
      <c r="B63" s="6"/>
      <c r="C63" s="6"/>
      <c r="D63" s="6"/>
      <c r="E63" s="12"/>
      <c r="F63" s="12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</row>
    <row r="64" spans="1:25" ht="15.75" customHeight="1" x14ac:dyDescent="0.25">
      <c r="A64" s="8"/>
      <c r="B64" s="8"/>
      <c r="D64" s="8"/>
      <c r="E64" s="13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8"/>
      <c r="Q64" s="8"/>
      <c r="R64" s="8"/>
      <c r="S64" s="8"/>
      <c r="T64" s="8"/>
      <c r="U64" s="8"/>
      <c r="V64" s="8"/>
      <c r="W64" s="8"/>
      <c r="X64" s="8"/>
      <c r="Y64" s="8"/>
    </row>
    <row r="65" spans="1:25" ht="15.75" customHeight="1" x14ac:dyDescent="0.25">
      <c r="A65" s="8"/>
      <c r="B65" s="8"/>
      <c r="C65" s="8"/>
      <c r="D65" s="8"/>
      <c r="E65" s="13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8"/>
      <c r="Q65" s="8"/>
      <c r="R65" s="8"/>
      <c r="S65" s="8"/>
      <c r="T65" s="8"/>
      <c r="U65" s="8"/>
      <c r="V65" s="8"/>
      <c r="W65" s="8"/>
      <c r="X65" s="8"/>
      <c r="Y65" s="8"/>
    </row>
    <row r="66" spans="1:25" ht="15.75" customHeight="1" x14ac:dyDescent="0.25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</row>
    <row r="67" spans="1:25" ht="15.75" customHeight="1" x14ac:dyDescent="0.25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</row>
    <row r="68" spans="1:25" ht="15.75" customHeight="1" x14ac:dyDescent="0.25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</row>
    <row r="69" spans="1:25" ht="15.75" customHeight="1" x14ac:dyDescent="0.25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</row>
    <row r="70" spans="1:25" ht="15.75" customHeight="1" x14ac:dyDescent="0.25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</row>
    <row r="71" spans="1:25" ht="15.75" customHeight="1" x14ac:dyDescent="0.25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</row>
    <row r="72" spans="1:25" ht="15.75" customHeight="1" x14ac:dyDescent="0.25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</row>
    <row r="73" spans="1:25" ht="15.75" customHeight="1" x14ac:dyDescent="0.25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</row>
    <row r="74" spans="1:25" ht="15.75" customHeight="1" x14ac:dyDescent="0.25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</row>
    <row r="75" spans="1:25" ht="15.75" customHeight="1" x14ac:dyDescent="0.2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</row>
    <row r="76" spans="1:25" ht="15.75" customHeight="1" x14ac:dyDescent="0.25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</row>
    <row r="77" spans="1:25" ht="15.75" customHeight="1" x14ac:dyDescent="0.25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</row>
    <row r="78" spans="1:25" ht="15.75" customHeight="1" x14ac:dyDescent="0.25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</row>
    <row r="79" spans="1:25" ht="15.75" customHeight="1" x14ac:dyDescent="0.25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</row>
    <row r="80" spans="1:25" ht="15.75" customHeight="1" x14ac:dyDescent="0.25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</row>
    <row r="81" spans="1:25" ht="15.75" customHeight="1" x14ac:dyDescent="0.25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</row>
    <row r="82" spans="1:25" ht="15.75" customHeight="1" x14ac:dyDescent="0.2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</row>
    <row r="83" spans="1:25" ht="15.75" customHeight="1" x14ac:dyDescent="0.25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</row>
    <row r="84" spans="1:25" ht="15.75" customHeight="1" x14ac:dyDescent="0.25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</row>
    <row r="85" spans="1:25" ht="15.75" customHeight="1" x14ac:dyDescent="0.2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</row>
    <row r="86" spans="1:25" ht="15.75" customHeight="1" x14ac:dyDescent="0.25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</row>
    <row r="87" spans="1:25" ht="15.75" customHeight="1" x14ac:dyDescent="0.25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</row>
    <row r="88" spans="1:25" ht="15.75" customHeight="1" x14ac:dyDescent="0.25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</row>
    <row r="89" spans="1:25" ht="15.75" customHeight="1" x14ac:dyDescent="0.25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</row>
    <row r="90" spans="1:25" ht="15.75" customHeight="1" x14ac:dyDescent="0.25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</row>
    <row r="91" spans="1:25" ht="15.75" customHeight="1" x14ac:dyDescent="0.25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</row>
    <row r="92" spans="1:25" ht="15.75" customHeight="1" x14ac:dyDescent="0.25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</row>
    <row r="93" spans="1:25" ht="15.75" customHeight="1" x14ac:dyDescent="0.25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</row>
    <row r="94" spans="1:25" ht="15.75" customHeight="1" x14ac:dyDescent="0.25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</row>
    <row r="95" spans="1:25" ht="15.75" customHeight="1" x14ac:dyDescent="0.25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</row>
    <row r="96" spans="1:25" ht="15.75" customHeight="1" x14ac:dyDescent="0.25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</row>
    <row r="97" spans="1:25" ht="15.75" customHeight="1" x14ac:dyDescent="0.25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</row>
    <row r="98" spans="1:25" ht="15.75" customHeight="1" x14ac:dyDescent="0.25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</row>
    <row r="99" spans="1:25" ht="15.75" customHeight="1" x14ac:dyDescent="0.25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</row>
    <row r="100" spans="1:25" ht="15.75" customHeight="1" x14ac:dyDescent="0.25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</row>
    <row r="101" spans="1:25" ht="15.75" customHeight="1" x14ac:dyDescent="0.25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</row>
    <row r="102" spans="1:25" ht="15.75" customHeight="1" x14ac:dyDescent="0.25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</row>
    <row r="103" spans="1:25" ht="15.75" customHeight="1" x14ac:dyDescent="0.25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</row>
    <row r="104" spans="1:25" ht="15.75" customHeight="1" x14ac:dyDescent="0.25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</row>
    <row r="105" spans="1:25" ht="15.75" customHeight="1" x14ac:dyDescent="0.25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</row>
    <row r="106" spans="1:25" ht="15.75" customHeight="1" x14ac:dyDescent="0.25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</row>
    <row r="107" spans="1:25" ht="15.75" customHeight="1" x14ac:dyDescent="0.25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</row>
    <row r="108" spans="1:25" ht="15.75" customHeight="1" x14ac:dyDescent="0.25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</row>
    <row r="109" spans="1:25" ht="15.75" customHeight="1" x14ac:dyDescent="0.25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</row>
    <row r="110" spans="1:25" ht="15.75" customHeight="1" x14ac:dyDescent="0.25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</row>
    <row r="111" spans="1:25" ht="15.75" customHeight="1" x14ac:dyDescent="0.25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</row>
    <row r="112" spans="1:25" ht="15.75" customHeight="1" x14ac:dyDescent="0.25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</row>
    <row r="113" spans="1:25" ht="15.75" customHeight="1" x14ac:dyDescent="0.25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</row>
    <row r="114" spans="1:25" ht="15.75" customHeight="1" x14ac:dyDescent="0.25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</row>
    <row r="115" spans="1:25" ht="15.75" customHeight="1" x14ac:dyDescent="0.25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</row>
    <row r="116" spans="1:25" ht="15.75" customHeight="1" x14ac:dyDescent="0.25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</row>
    <row r="117" spans="1:25" ht="15.75" customHeight="1" x14ac:dyDescent="0.25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</row>
    <row r="118" spans="1:25" ht="15.75" customHeight="1" x14ac:dyDescent="0.25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</row>
    <row r="119" spans="1:25" ht="15.75" customHeight="1" x14ac:dyDescent="0.25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</row>
    <row r="120" spans="1:25" ht="15.75" customHeight="1" x14ac:dyDescent="0.25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</row>
    <row r="121" spans="1:25" ht="15.75" customHeight="1" x14ac:dyDescent="0.25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</row>
    <row r="122" spans="1:25" ht="15.75" customHeight="1" x14ac:dyDescent="0.25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</row>
    <row r="123" spans="1:25" ht="15.75" customHeight="1" x14ac:dyDescent="0.25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</row>
    <row r="124" spans="1:25" ht="15.75" customHeight="1" x14ac:dyDescent="0.25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</row>
    <row r="125" spans="1:25" ht="15.75" customHeight="1" x14ac:dyDescent="0.25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</row>
    <row r="126" spans="1:25" ht="15.75" customHeight="1" x14ac:dyDescent="0.25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</row>
    <row r="127" spans="1:25" ht="15.75" customHeight="1" x14ac:dyDescent="0.25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</row>
    <row r="128" spans="1:25" ht="15.75" customHeight="1" x14ac:dyDescent="0.25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</row>
    <row r="129" spans="1:25" ht="15.75" customHeight="1" x14ac:dyDescent="0.25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</row>
    <row r="130" spans="1:25" ht="15.75" customHeight="1" x14ac:dyDescent="0.25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</row>
    <row r="131" spans="1:25" ht="15.75" customHeight="1" x14ac:dyDescent="0.25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</row>
    <row r="132" spans="1:25" ht="15.75" customHeight="1" x14ac:dyDescent="0.25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</row>
    <row r="133" spans="1:25" ht="15.75" customHeight="1" x14ac:dyDescent="0.25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</row>
    <row r="134" spans="1:25" ht="15.75" customHeight="1" x14ac:dyDescent="0.25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</row>
    <row r="135" spans="1:25" ht="15.75" customHeight="1" x14ac:dyDescent="0.25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</row>
    <row r="136" spans="1:25" ht="15.75" customHeight="1" x14ac:dyDescent="0.25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</row>
    <row r="137" spans="1:25" ht="15.75" customHeight="1" x14ac:dyDescent="0.25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</row>
    <row r="138" spans="1:25" ht="15.75" customHeight="1" x14ac:dyDescent="0.25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</row>
    <row r="139" spans="1:25" ht="15.75" customHeight="1" x14ac:dyDescent="0.25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</row>
    <row r="140" spans="1:25" ht="15.75" customHeight="1" x14ac:dyDescent="0.25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</row>
    <row r="141" spans="1:25" ht="15.75" customHeight="1" x14ac:dyDescent="0.25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</row>
    <row r="142" spans="1:25" ht="15.75" customHeight="1" x14ac:dyDescent="0.25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</row>
    <row r="143" spans="1:25" ht="15.75" customHeight="1" x14ac:dyDescent="0.25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</row>
    <row r="144" spans="1:25" ht="15.75" customHeight="1" x14ac:dyDescent="0.25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</row>
    <row r="145" spans="1:25" ht="15.75" customHeight="1" x14ac:dyDescent="0.25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</row>
    <row r="146" spans="1:25" ht="15.75" customHeight="1" x14ac:dyDescent="0.25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</row>
    <row r="147" spans="1:25" ht="15.75" customHeight="1" x14ac:dyDescent="0.25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</row>
    <row r="148" spans="1:25" ht="15.75" customHeight="1" x14ac:dyDescent="0.25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</row>
    <row r="149" spans="1:25" ht="15.75" customHeight="1" x14ac:dyDescent="0.25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</row>
    <row r="150" spans="1:25" ht="15.75" customHeight="1" x14ac:dyDescent="0.25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</row>
    <row r="151" spans="1:25" ht="15.75" customHeight="1" x14ac:dyDescent="0.25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</row>
    <row r="152" spans="1:25" ht="15.75" customHeight="1" x14ac:dyDescent="0.25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</row>
    <row r="153" spans="1:25" ht="15.75" customHeight="1" x14ac:dyDescent="0.25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</row>
    <row r="154" spans="1:25" ht="15.75" customHeight="1" x14ac:dyDescent="0.25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</row>
    <row r="155" spans="1:25" ht="15.75" customHeight="1" x14ac:dyDescent="0.25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</row>
    <row r="156" spans="1:25" ht="15.75" customHeight="1" x14ac:dyDescent="0.25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</row>
    <row r="157" spans="1:25" ht="15.75" customHeight="1" x14ac:dyDescent="0.25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</row>
    <row r="158" spans="1:25" ht="15.75" customHeight="1" x14ac:dyDescent="0.25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</row>
    <row r="159" spans="1:25" ht="15.75" customHeight="1" x14ac:dyDescent="0.25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</row>
    <row r="160" spans="1:25" ht="15.75" customHeight="1" x14ac:dyDescent="0.25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</row>
    <row r="161" spans="1:25" ht="15.75" customHeight="1" x14ac:dyDescent="0.25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</row>
    <row r="162" spans="1:25" ht="15.75" customHeight="1" x14ac:dyDescent="0.25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</row>
    <row r="163" spans="1:25" ht="15.75" customHeight="1" x14ac:dyDescent="0.25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</row>
    <row r="164" spans="1:25" ht="15.75" customHeight="1" x14ac:dyDescent="0.25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</row>
    <row r="165" spans="1:25" ht="15.75" customHeight="1" x14ac:dyDescent="0.25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</row>
    <row r="166" spans="1:25" ht="15.75" customHeight="1" x14ac:dyDescent="0.25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</row>
    <row r="167" spans="1:25" ht="15.75" customHeight="1" x14ac:dyDescent="0.25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</row>
    <row r="168" spans="1:25" ht="15.75" customHeight="1" x14ac:dyDescent="0.25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</row>
    <row r="169" spans="1:25" ht="15.75" customHeight="1" x14ac:dyDescent="0.25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</row>
    <row r="170" spans="1:25" ht="15.75" customHeight="1" x14ac:dyDescent="0.25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</row>
    <row r="171" spans="1:25" ht="15.75" customHeight="1" x14ac:dyDescent="0.25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</row>
    <row r="172" spans="1:25" ht="15.75" customHeight="1" x14ac:dyDescent="0.25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</row>
    <row r="173" spans="1:25" ht="15.75" customHeight="1" x14ac:dyDescent="0.25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</row>
    <row r="174" spans="1:25" ht="15.75" customHeight="1" x14ac:dyDescent="0.25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</row>
    <row r="175" spans="1:25" ht="15.75" customHeight="1" x14ac:dyDescent="0.25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</row>
    <row r="176" spans="1:25" ht="15.75" customHeight="1" x14ac:dyDescent="0.25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</row>
    <row r="177" spans="1:25" ht="15.75" customHeight="1" x14ac:dyDescent="0.25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</row>
    <row r="178" spans="1:25" ht="15.75" customHeight="1" x14ac:dyDescent="0.25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</row>
    <row r="179" spans="1:25" ht="15.75" customHeight="1" x14ac:dyDescent="0.25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</row>
    <row r="180" spans="1:25" ht="15.75" customHeight="1" x14ac:dyDescent="0.25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</row>
    <row r="181" spans="1:25" ht="15.75" customHeight="1" x14ac:dyDescent="0.25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</row>
    <row r="182" spans="1:25" ht="15.75" customHeight="1" x14ac:dyDescent="0.25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</row>
    <row r="183" spans="1:25" ht="15.75" customHeight="1" x14ac:dyDescent="0.25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</row>
    <row r="184" spans="1:25" ht="15.75" customHeight="1" x14ac:dyDescent="0.25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</row>
    <row r="185" spans="1:25" ht="15.75" customHeight="1" x14ac:dyDescent="0.25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</row>
    <row r="186" spans="1:25" ht="15.75" customHeight="1" x14ac:dyDescent="0.25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</row>
    <row r="187" spans="1:25" ht="15.75" customHeight="1" x14ac:dyDescent="0.25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</row>
    <row r="188" spans="1:25" ht="15.75" customHeight="1" x14ac:dyDescent="0.25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</row>
    <row r="189" spans="1:25" ht="15.75" customHeight="1" x14ac:dyDescent="0.25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</row>
    <row r="190" spans="1:25" ht="15.75" customHeight="1" x14ac:dyDescent="0.25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</row>
    <row r="191" spans="1:25" ht="15.75" customHeight="1" x14ac:dyDescent="0.25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</row>
    <row r="192" spans="1:25" ht="15.75" customHeight="1" x14ac:dyDescent="0.25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</row>
    <row r="193" spans="1:25" ht="15.75" customHeight="1" x14ac:dyDescent="0.25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</row>
    <row r="194" spans="1:25" ht="15.75" customHeight="1" x14ac:dyDescent="0.25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</row>
    <row r="195" spans="1:25" ht="15.75" customHeight="1" x14ac:dyDescent="0.25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</row>
    <row r="196" spans="1:25" ht="15.75" customHeight="1" x14ac:dyDescent="0.25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</row>
    <row r="197" spans="1:25" ht="15.75" customHeight="1" x14ac:dyDescent="0.25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</row>
    <row r="198" spans="1:25" ht="15.75" customHeight="1" x14ac:dyDescent="0.25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</row>
    <row r="199" spans="1:25" ht="15.75" customHeight="1" x14ac:dyDescent="0.25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</row>
    <row r="200" spans="1:25" ht="15.75" customHeight="1" x14ac:dyDescent="0.25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</row>
    <row r="201" spans="1:25" ht="15.75" customHeight="1" x14ac:dyDescent="0.25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</row>
    <row r="202" spans="1:25" ht="15.75" customHeight="1" x14ac:dyDescent="0.25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</row>
    <row r="203" spans="1:25" ht="15.75" customHeight="1" x14ac:dyDescent="0.25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</row>
    <row r="204" spans="1:25" ht="15.75" customHeight="1" x14ac:dyDescent="0.25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</row>
    <row r="205" spans="1:25" ht="15.75" customHeight="1" x14ac:dyDescent="0.25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</row>
    <row r="206" spans="1:25" ht="15.75" customHeight="1" x14ac:dyDescent="0.25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</row>
    <row r="207" spans="1:25" ht="15.75" customHeight="1" x14ac:dyDescent="0.25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</row>
    <row r="208" spans="1:25" ht="15.75" customHeight="1" x14ac:dyDescent="0.25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</row>
    <row r="209" spans="1:25" ht="15.75" customHeight="1" x14ac:dyDescent="0.25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</row>
    <row r="210" spans="1:25" ht="15.75" customHeight="1" x14ac:dyDescent="0.25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</row>
    <row r="211" spans="1:25" ht="15.75" customHeight="1" x14ac:dyDescent="0.25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</row>
    <row r="212" spans="1:25" ht="15.75" customHeight="1" x14ac:dyDescent="0.25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</row>
    <row r="213" spans="1:25" ht="15.75" customHeight="1" x14ac:dyDescent="0.25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</row>
    <row r="214" spans="1:25" ht="15.75" customHeight="1" x14ac:dyDescent="0.25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</row>
    <row r="215" spans="1:25" ht="15.75" customHeight="1" x14ac:dyDescent="0.25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</row>
    <row r="216" spans="1:25" ht="15.75" customHeight="1" x14ac:dyDescent="0.25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</row>
    <row r="217" spans="1:25" ht="15.75" customHeight="1" x14ac:dyDescent="0.25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</row>
    <row r="218" spans="1:25" ht="15.75" customHeight="1" x14ac:dyDescent="0.25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</row>
    <row r="219" spans="1:25" ht="15.75" customHeight="1" x14ac:dyDescent="0.25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</row>
    <row r="220" spans="1:25" ht="15.75" customHeight="1" x14ac:dyDescent="0.25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</row>
    <row r="221" spans="1:25" ht="15.75" customHeight="1" x14ac:dyDescent="0.25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</row>
    <row r="222" spans="1:25" ht="15.75" customHeight="1" x14ac:dyDescent="0.25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</row>
    <row r="223" spans="1:25" ht="15.75" customHeight="1" x14ac:dyDescent="0.25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</row>
    <row r="224" spans="1:25" ht="15.75" customHeight="1" x14ac:dyDescent="0.25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</row>
    <row r="225" spans="1:25" ht="15.75" customHeight="1" x14ac:dyDescent="0.25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</row>
    <row r="226" spans="1:25" ht="15.75" customHeight="1" x14ac:dyDescent="0.25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</row>
    <row r="227" spans="1:25" ht="15.75" customHeight="1" x14ac:dyDescent="0.25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</row>
    <row r="228" spans="1:25" ht="15.75" customHeight="1" x14ac:dyDescent="0.25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</row>
    <row r="229" spans="1:25" ht="15.75" customHeight="1" x14ac:dyDescent="0.25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</row>
    <row r="230" spans="1:25" ht="15.75" customHeight="1" x14ac:dyDescent="0.25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</row>
    <row r="231" spans="1:25" ht="15.75" customHeight="1" x14ac:dyDescent="0.25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</row>
    <row r="232" spans="1:25" ht="15.75" customHeight="1" x14ac:dyDescent="0.25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</row>
    <row r="233" spans="1:25" ht="15.75" customHeight="1" x14ac:dyDescent="0.25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</row>
    <row r="234" spans="1:25" ht="15.75" customHeight="1" x14ac:dyDescent="0.25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</row>
    <row r="235" spans="1:25" ht="15.75" customHeight="1" x14ac:dyDescent="0.25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</row>
    <row r="236" spans="1:25" ht="15.75" customHeight="1" x14ac:dyDescent="0.25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</row>
    <row r="237" spans="1:25" ht="15.75" customHeight="1" x14ac:dyDescent="0.25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</row>
    <row r="238" spans="1:25" ht="15.75" customHeight="1" x14ac:dyDescent="0.25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</row>
    <row r="239" spans="1:25" ht="15.75" customHeight="1" x14ac:dyDescent="0.25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</row>
    <row r="240" spans="1:25" ht="15.75" customHeight="1" x14ac:dyDescent="0.25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</row>
    <row r="241" spans="1:25" ht="15.75" customHeight="1" x14ac:dyDescent="0.25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</row>
    <row r="242" spans="1:25" ht="15.75" customHeight="1" x14ac:dyDescent="0.25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</row>
    <row r="243" spans="1:25" ht="15.75" customHeight="1" x14ac:dyDescent="0.25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</row>
    <row r="244" spans="1:25" ht="15.75" customHeight="1" x14ac:dyDescent="0.25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</row>
    <row r="245" spans="1:25" ht="15.75" customHeight="1" x14ac:dyDescent="0.25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</row>
    <row r="246" spans="1:25" ht="15.75" customHeight="1" x14ac:dyDescent="0.25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</row>
    <row r="247" spans="1:25" ht="15.75" customHeight="1" x14ac:dyDescent="0.25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</row>
    <row r="248" spans="1:25" ht="15.75" customHeight="1" x14ac:dyDescent="0.25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</row>
    <row r="249" spans="1:25" ht="15.75" customHeight="1" x14ac:dyDescent="0.25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</row>
    <row r="250" spans="1:25" ht="15.75" customHeight="1" x14ac:dyDescent="0.25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</row>
    <row r="251" spans="1:25" ht="15.75" customHeight="1" x14ac:dyDescent="0.25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</row>
    <row r="252" spans="1:25" ht="15.75" customHeight="1" x14ac:dyDescent="0.25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</row>
    <row r="253" spans="1:25" ht="15.75" customHeight="1" x14ac:dyDescent="0.25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</row>
    <row r="254" spans="1:25" ht="15.75" customHeight="1" x14ac:dyDescent="0.25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</row>
    <row r="255" spans="1:25" ht="15.75" customHeight="1" x14ac:dyDescent="0.25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</row>
    <row r="256" spans="1:25" ht="15.75" customHeight="1" x14ac:dyDescent="0.25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</row>
    <row r="257" spans="1:25" ht="15.75" customHeight="1" x14ac:dyDescent="0.25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</row>
    <row r="258" spans="1:25" ht="15.75" customHeight="1" x14ac:dyDescent="0.25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</row>
    <row r="259" spans="1:25" ht="15.75" customHeight="1" x14ac:dyDescent="0.25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</row>
    <row r="260" spans="1:25" ht="15.75" customHeight="1" x14ac:dyDescent="0.25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</row>
    <row r="261" spans="1:25" ht="15.75" customHeight="1" x14ac:dyDescent="0.25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</row>
    <row r="262" spans="1:25" ht="15.75" customHeight="1" x14ac:dyDescent="0.25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</row>
    <row r="263" spans="1:25" ht="15.75" customHeight="1" x14ac:dyDescent="0.25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</row>
    <row r="264" spans="1:25" ht="15.75" customHeight="1" x14ac:dyDescent="0.25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</row>
    <row r="265" spans="1:25" ht="15.75" customHeight="1" x14ac:dyDescent="0.25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</row>
    <row r="266" spans="1:25" ht="15.75" customHeight="1" x14ac:dyDescent="0.25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</row>
    <row r="267" spans="1:25" ht="15.75" customHeight="1" x14ac:dyDescent="0.25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</row>
    <row r="268" spans="1:25" ht="15.75" customHeight="1" x14ac:dyDescent="0.25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</row>
    <row r="269" spans="1:25" ht="15.75" customHeight="1" x14ac:dyDescent="0.25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</row>
    <row r="270" spans="1:25" ht="15.75" customHeight="1" x14ac:dyDescent="0.25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</row>
    <row r="271" spans="1:25" ht="15.75" customHeight="1" x14ac:dyDescent="0.25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</row>
    <row r="272" spans="1:25" ht="15.75" customHeight="1" x14ac:dyDescent="0.25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</row>
    <row r="273" spans="1:25" ht="15.75" customHeight="1" x14ac:dyDescent="0.25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</row>
    <row r="274" spans="1:25" ht="15.75" customHeight="1" x14ac:dyDescent="0.25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</row>
    <row r="275" spans="1:25" ht="15.75" customHeight="1" x14ac:dyDescent="0.25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</row>
    <row r="276" spans="1:25" ht="15.75" customHeight="1" x14ac:dyDescent="0.25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</row>
    <row r="277" spans="1:25" ht="15.75" customHeight="1" x14ac:dyDescent="0.25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</row>
    <row r="278" spans="1:25" ht="15.75" customHeight="1" x14ac:dyDescent="0.25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</row>
    <row r="279" spans="1:25" ht="15.75" customHeight="1" x14ac:dyDescent="0.25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</row>
    <row r="280" spans="1:25" ht="15.75" customHeight="1" x14ac:dyDescent="0.25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</row>
    <row r="281" spans="1:25" ht="15.75" customHeight="1" x14ac:dyDescent="0.25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</row>
    <row r="282" spans="1:25" ht="15.75" customHeight="1" x14ac:dyDescent="0.25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</row>
    <row r="283" spans="1:25" ht="15.75" customHeight="1" x14ac:dyDescent="0.25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</row>
    <row r="284" spans="1:25" ht="15.75" customHeight="1" x14ac:dyDescent="0.25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</row>
    <row r="285" spans="1:25" ht="15.75" customHeight="1" x14ac:dyDescent="0.25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</row>
    <row r="286" spans="1:25" ht="15.75" customHeight="1" x14ac:dyDescent="0.25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</row>
    <row r="287" spans="1:25" ht="15.75" customHeight="1" x14ac:dyDescent="0.25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</row>
    <row r="288" spans="1:25" ht="15.75" customHeight="1" x14ac:dyDescent="0.25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</row>
    <row r="289" spans="1:25" ht="15.75" customHeight="1" x14ac:dyDescent="0.25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</row>
    <row r="290" spans="1:25" ht="15.75" customHeight="1" x14ac:dyDescent="0.25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</row>
    <row r="291" spans="1:25" ht="15.75" customHeight="1" x14ac:dyDescent="0.25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</row>
    <row r="292" spans="1:25" ht="15.75" customHeight="1" x14ac:dyDescent="0.25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</row>
    <row r="293" spans="1:25" ht="15.75" customHeight="1" x14ac:dyDescent="0.25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</row>
    <row r="294" spans="1:25" ht="15.75" customHeight="1" x14ac:dyDescent="0.25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</row>
    <row r="295" spans="1:25" ht="15.75" customHeight="1" x14ac:dyDescent="0.25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</row>
    <row r="296" spans="1:25" ht="15.75" customHeight="1" x14ac:dyDescent="0.25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</row>
    <row r="297" spans="1:25" ht="15.75" customHeight="1" x14ac:dyDescent="0.25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</row>
    <row r="298" spans="1:25" ht="15.75" customHeight="1" x14ac:dyDescent="0.25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</row>
    <row r="299" spans="1:25" ht="15.75" customHeight="1" x14ac:dyDescent="0.25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</row>
    <row r="300" spans="1:25" ht="15.75" customHeight="1" x14ac:dyDescent="0.25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</row>
    <row r="301" spans="1:25" ht="15.75" customHeight="1" x14ac:dyDescent="0.25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</row>
    <row r="302" spans="1:25" ht="15.75" customHeight="1" x14ac:dyDescent="0.25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</row>
    <row r="303" spans="1:25" ht="15.75" customHeight="1" x14ac:dyDescent="0.25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</row>
    <row r="304" spans="1:25" ht="15.75" customHeight="1" x14ac:dyDescent="0.25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</row>
    <row r="305" spans="1:25" ht="15.75" customHeight="1" x14ac:dyDescent="0.25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</row>
    <row r="306" spans="1:25" ht="15.75" customHeight="1" x14ac:dyDescent="0.25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</row>
    <row r="307" spans="1:25" ht="15.75" customHeight="1" x14ac:dyDescent="0.25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</row>
    <row r="308" spans="1:25" ht="15.75" customHeight="1" x14ac:dyDescent="0.25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</row>
    <row r="309" spans="1:25" ht="15.75" customHeight="1" x14ac:dyDescent="0.25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</row>
    <row r="310" spans="1:25" ht="15.75" customHeight="1" x14ac:dyDescent="0.25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</row>
    <row r="311" spans="1:25" ht="15.75" customHeight="1" x14ac:dyDescent="0.25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</row>
    <row r="312" spans="1:25" ht="15.75" customHeight="1" x14ac:dyDescent="0.25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</row>
    <row r="313" spans="1:25" ht="15.75" customHeight="1" x14ac:dyDescent="0.25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</row>
    <row r="314" spans="1:25" ht="15.75" customHeight="1" x14ac:dyDescent="0.25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</row>
    <row r="315" spans="1:25" ht="15.75" customHeight="1" x14ac:dyDescent="0.25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</row>
    <row r="316" spans="1:25" ht="15.75" customHeight="1" x14ac:dyDescent="0.25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</row>
    <row r="317" spans="1:25" ht="15.75" customHeight="1" x14ac:dyDescent="0.25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</row>
    <row r="318" spans="1:25" ht="15.75" customHeight="1" x14ac:dyDescent="0.25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</row>
    <row r="319" spans="1:25" ht="15.75" customHeight="1" x14ac:dyDescent="0.25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</row>
    <row r="320" spans="1:25" ht="15.75" customHeight="1" x14ac:dyDescent="0.25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</row>
    <row r="321" spans="1:25" ht="15.75" customHeight="1" x14ac:dyDescent="0.25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</row>
    <row r="322" spans="1:25" ht="15.75" customHeight="1" x14ac:dyDescent="0.25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</row>
    <row r="323" spans="1:25" ht="15.75" customHeight="1" x14ac:dyDescent="0.25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</row>
    <row r="324" spans="1:25" ht="15.75" customHeight="1" x14ac:dyDescent="0.25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</row>
    <row r="325" spans="1:25" ht="15.75" customHeight="1" x14ac:dyDescent="0.25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</row>
    <row r="326" spans="1:25" ht="15.75" customHeight="1" x14ac:dyDescent="0.25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</row>
    <row r="327" spans="1:25" ht="15.75" customHeight="1" x14ac:dyDescent="0.25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</row>
    <row r="328" spans="1:25" ht="15.75" customHeight="1" x14ac:dyDescent="0.25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</row>
    <row r="329" spans="1:25" ht="15.75" customHeight="1" x14ac:dyDescent="0.25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</row>
    <row r="330" spans="1:25" ht="15.75" customHeight="1" x14ac:dyDescent="0.25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</row>
    <row r="331" spans="1:25" ht="15.75" customHeight="1" x14ac:dyDescent="0.25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</row>
    <row r="332" spans="1:25" ht="15.75" customHeight="1" x14ac:dyDescent="0.25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</row>
    <row r="333" spans="1:25" ht="15.75" customHeight="1" x14ac:dyDescent="0.25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</row>
    <row r="334" spans="1:25" ht="15.75" customHeight="1" x14ac:dyDescent="0.25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</row>
    <row r="335" spans="1:25" ht="15.75" customHeight="1" x14ac:dyDescent="0.25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</row>
    <row r="336" spans="1:25" ht="15.75" customHeight="1" x14ac:dyDescent="0.25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</row>
    <row r="337" spans="1:25" ht="15.75" customHeight="1" x14ac:dyDescent="0.25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</row>
    <row r="338" spans="1:25" ht="15.75" customHeight="1" x14ac:dyDescent="0.25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</row>
    <row r="339" spans="1:25" ht="15.75" customHeight="1" x14ac:dyDescent="0.25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</row>
    <row r="340" spans="1:25" ht="15.75" customHeight="1" x14ac:dyDescent="0.25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</row>
    <row r="341" spans="1:25" ht="15.75" customHeight="1" x14ac:dyDescent="0.25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</row>
    <row r="342" spans="1:25" ht="15.75" customHeight="1" x14ac:dyDescent="0.25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</row>
    <row r="343" spans="1:25" ht="15.75" customHeight="1" x14ac:dyDescent="0.25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</row>
    <row r="344" spans="1:25" ht="15.75" customHeight="1" x14ac:dyDescent="0.25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</row>
    <row r="345" spans="1:25" ht="15.75" customHeight="1" x14ac:dyDescent="0.25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</row>
    <row r="346" spans="1:25" ht="15.75" customHeight="1" x14ac:dyDescent="0.25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</row>
    <row r="347" spans="1:25" ht="15.75" customHeight="1" x14ac:dyDescent="0.25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</row>
    <row r="348" spans="1:25" ht="15.75" customHeight="1" x14ac:dyDescent="0.25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</row>
    <row r="349" spans="1:25" ht="15.75" customHeight="1" x14ac:dyDescent="0.25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</row>
    <row r="350" spans="1:25" ht="15.75" customHeight="1" x14ac:dyDescent="0.25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</row>
    <row r="351" spans="1:25" ht="15.75" customHeight="1" x14ac:dyDescent="0.25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</row>
    <row r="352" spans="1:25" ht="15.75" customHeight="1" x14ac:dyDescent="0.25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</row>
    <row r="353" spans="1:25" ht="15.75" customHeight="1" x14ac:dyDescent="0.25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</row>
    <row r="354" spans="1:25" ht="15.75" customHeight="1" x14ac:dyDescent="0.25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</row>
    <row r="355" spans="1:25" ht="15.75" customHeight="1" x14ac:dyDescent="0.25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</row>
    <row r="356" spans="1:25" ht="15.75" customHeight="1" x14ac:dyDescent="0.25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</row>
    <row r="357" spans="1:25" ht="15.75" customHeight="1" x14ac:dyDescent="0.25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</row>
    <row r="358" spans="1:25" ht="15.75" customHeight="1" x14ac:dyDescent="0.25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</row>
    <row r="359" spans="1:25" ht="15.75" customHeight="1" x14ac:dyDescent="0.25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</row>
    <row r="360" spans="1:25" ht="15.75" customHeight="1" x14ac:dyDescent="0.25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</row>
    <row r="361" spans="1:25" ht="15.75" customHeight="1" x14ac:dyDescent="0.25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</row>
    <row r="362" spans="1:25" ht="15.75" customHeight="1" x14ac:dyDescent="0.25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</row>
    <row r="363" spans="1:25" ht="15.75" customHeight="1" x14ac:dyDescent="0.25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</row>
    <row r="364" spans="1:25" ht="15.75" customHeight="1" x14ac:dyDescent="0.25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</row>
    <row r="365" spans="1:25" ht="15.75" customHeight="1" x14ac:dyDescent="0.25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</row>
    <row r="366" spans="1:25" ht="15.75" customHeight="1" x14ac:dyDescent="0.25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</row>
    <row r="367" spans="1:25" ht="15.75" customHeight="1" x14ac:dyDescent="0.25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</row>
    <row r="368" spans="1:25" ht="15.75" customHeight="1" x14ac:dyDescent="0.25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</row>
    <row r="369" spans="1:25" ht="15.75" customHeight="1" x14ac:dyDescent="0.25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</row>
    <row r="370" spans="1:25" ht="15.75" customHeight="1" x14ac:dyDescent="0.25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</row>
    <row r="371" spans="1:25" ht="15.75" customHeight="1" x14ac:dyDescent="0.25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</row>
    <row r="372" spans="1:25" ht="15.75" customHeight="1" x14ac:dyDescent="0.25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</row>
    <row r="373" spans="1:25" ht="15.75" customHeight="1" x14ac:dyDescent="0.25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</row>
    <row r="374" spans="1:25" ht="15.75" customHeight="1" x14ac:dyDescent="0.25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</row>
    <row r="375" spans="1:25" ht="15.75" customHeight="1" x14ac:dyDescent="0.25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</row>
    <row r="376" spans="1:25" ht="15.75" customHeight="1" x14ac:dyDescent="0.25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</row>
    <row r="377" spans="1:25" ht="15.75" customHeight="1" x14ac:dyDescent="0.25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</row>
    <row r="378" spans="1:25" ht="15.75" customHeight="1" x14ac:dyDescent="0.25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</row>
    <row r="379" spans="1:25" ht="15.75" customHeight="1" x14ac:dyDescent="0.25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</row>
    <row r="380" spans="1:25" ht="15.75" customHeight="1" x14ac:dyDescent="0.25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</row>
    <row r="381" spans="1:25" ht="15.75" customHeight="1" x14ac:dyDescent="0.25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</row>
    <row r="382" spans="1:25" ht="15.75" customHeight="1" x14ac:dyDescent="0.25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</row>
    <row r="383" spans="1:25" ht="15.75" customHeight="1" x14ac:dyDescent="0.25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</row>
    <row r="384" spans="1:25" ht="15.75" customHeight="1" x14ac:dyDescent="0.25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</row>
    <row r="385" spans="1:25" ht="15.75" customHeight="1" x14ac:dyDescent="0.25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</row>
    <row r="386" spans="1:25" ht="15.75" customHeight="1" x14ac:dyDescent="0.25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</row>
    <row r="387" spans="1:25" ht="15.75" customHeight="1" x14ac:dyDescent="0.25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</row>
    <row r="388" spans="1:25" ht="15.75" customHeight="1" x14ac:dyDescent="0.25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</row>
    <row r="389" spans="1:25" ht="15.75" customHeight="1" x14ac:dyDescent="0.25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</row>
    <row r="390" spans="1:25" ht="15.75" customHeight="1" x14ac:dyDescent="0.25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</row>
    <row r="391" spans="1:25" ht="15.75" customHeight="1" x14ac:dyDescent="0.25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</row>
    <row r="392" spans="1:25" ht="15.75" customHeight="1" x14ac:dyDescent="0.25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</row>
    <row r="393" spans="1:25" ht="15.75" customHeight="1" x14ac:dyDescent="0.25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</row>
    <row r="394" spans="1:25" ht="15.75" customHeight="1" x14ac:dyDescent="0.25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</row>
    <row r="395" spans="1:25" ht="15.75" customHeight="1" x14ac:dyDescent="0.25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</row>
    <row r="396" spans="1:25" ht="15.75" customHeight="1" x14ac:dyDescent="0.25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</row>
    <row r="397" spans="1:25" ht="15.75" customHeight="1" x14ac:dyDescent="0.25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</row>
    <row r="398" spans="1:25" ht="15.75" customHeight="1" x14ac:dyDescent="0.25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</row>
    <row r="399" spans="1:25" ht="15.75" customHeight="1" x14ac:dyDescent="0.25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</row>
    <row r="400" spans="1:25" ht="15.75" customHeight="1" x14ac:dyDescent="0.25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</row>
    <row r="401" spans="1:25" ht="15.75" customHeight="1" x14ac:dyDescent="0.25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</row>
    <row r="402" spans="1:25" ht="15.75" customHeight="1" x14ac:dyDescent="0.25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</row>
    <row r="403" spans="1:25" ht="15.75" customHeight="1" x14ac:dyDescent="0.25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</row>
    <row r="404" spans="1:25" ht="15.75" customHeight="1" x14ac:dyDescent="0.25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</row>
    <row r="405" spans="1:25" ht="15.75" customHeight="1" x14ac:dyDescent="0.25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</row>
    <row r="406" spans="1:25" ht="15.75" customHeight="1" x14ac:dyDescent="0.25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</row>
    <row r="407" spans="1:25" ht="15.75" customHeight="1" x14ac:dyDescent="0.25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</row>
    <row r="408" spans="1:25" ht="15.75" customHeight="1" x14ac:dyDescent="0.25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</row>
    <row r="409" spans="1:25" ht="15.75" customHeight="1" x14ac:dyDescent="0.25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</row>
    <row r="410" spans="1:25" ht="15.75" customHeight="1" x14ac:dyDescent="0.25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</row>
    <row r="411" spans="1:25" ht="15.75" customHeight="1" x14ac:dyDescent="0.25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</row>
    <row r="412" spans="1:25" ht="15.75" customHeight="1" x14ac:dyDescent="0.25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</row>
    <row r="413" spans="1:25" ht="15.75" customHeight="1" x14ac:dyDescent="0.25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</row>
    <row r="414" spans="1:25" ht="15.75" customHeight="1" x14ac:dyDescent="0.25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</row>
    <row r="415" spans="1:25" ht="15.75" customHeight="1" x14ac:dyDescent="0.25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</row>
    <row r="416" spans="1:25" ht="15.75" customHeight="1" x14ac:dyDescent="0.25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</row>
    <row r="417" spans="1:25" ht="15.75" customHeight="1" x14ac:dyDescent="0.25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</row>
    <row r="418" spans="1:25" ht="15.75" customHeight="1" x14ac:dyDescent="0.25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</row>
    <row r="419" spans="1:25" ht="15.75" customHeight="1" x14ac:dyDescent="0.25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</row>
    <row r="420" spans="1:25" ht="15.75" customHeight="1" x14ac:dyDescent="0.25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</row>
    <row r="421" spans="1:25" ht="15.75" customHeight="1" x14ac:dyDescent="0.25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</row>
    <row r="422" spans="1:25" ht="15.75" customHeight="1" x14ac:dyDescent="0.25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</row>
    <row r="423" spans="1:25" ht="15.75" customHeight="1" x14ac:dyDescent="0.25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</row>
    <row r="424" spans="1:25" ht="15.75" customHeight="1" x14ac:dyDescent="0.25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</row>
    <row r="425" spans="1:25" ht="15.75" customHeight="1" x14ac:dyDescent="0.25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</row>
    <row r="426" spans="1:25" ht="15.75" customHeight="1" x14ac:dyDescent="0.25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</row>
    <row r="427" spans="1:25" ht="15.75" customHeight="1" x14ac:dyDescent="0.25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</row>
    <row r="428" spans="1:25" ht="15.75" customHeight="1" x14ac:dyDescent="0.25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</row>
    <row r="429" spans="1:25" ht="15.75" customHeight="1" x14ac:dyDescent="0.25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</row>
    <row r="430" spans="1:25" ht="15.75" customHeight="1" x14ac:dyDescent="0.25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</row>
    <row r="431" spans="1:25" ht="15.75" customHeight="1" x14ac:dyDescent="0.25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</row>
    <row r="432" spans="1:25" ht="15.75" customHeight="1" x14ac:dyDescent="0.25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</row>
    <row r="433" spans="1:25" ht="15.75" customHeight="1" x14ac:dyDescent="0.25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</row>
    <row r="434" spans="1:25" ht="15.75" customHeight="1" x14ac:dyDescent="0.25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</row>
    <row r="435" spans="1:25" ht="15.75" customHeight="1" x14ac:dyDescent="0.25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</row>
    <row r="436" spans="1:25" ht="15.75" customHeight="1" x14ac:dyDescent="0.25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</row>
    <row r="437" spans="1:25" ht="15.75" customHeight="1" x14ac:dyDescent="0.25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</row>
    <row r="438" spans="1:25" ht="15.75" customHeight="1" x14ac:dyDescent="0.25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</row>
    <row r="439" spans="1:25" ht="15.75" customHeight="1" x14ac:dyDescent="0.25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</row>
    <row r="440" spans="1:25" ht="15.75" customHeight="1" x14ac:dyDescent="0.25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</row>
    <row r="441" spans="1:25" ht="15.75" customHeight="1" x14ac:dyDescent="0.25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</row>
    <row r="442" spans="1:25" ht="15.75" customHeight="1" x14ac:dyDescent="0.25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</row>
    <row r="443" spans="1:25" ht="15.75" customHeight="1" x14ac:dyDescent="0.25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</row>
    <row r="444" spans="1:25" ht="15.75" customHeight="1" x14ac:dyDescent="0.25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</row>
    <row r="445" spans="1:25" ht="15.75" customHeight="1" x14ac:dyDescent="0.25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</row>
    <row r="446" spans="1:25" ht="15.75" customHeight="1" x14ac:dyDescent="0.25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</row>
    <row r="447" spans="1:25" ht="15.75" customHeight="1" x14ac:dyDescent="0.25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</row>
    <row r="448" spans="1:25" ht="15.75" customHeight="1" x14ac:dyDescent="0.25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</row>
    <row r="449" spans="1:25" ht="15.75" customHeight="1" x14ac:dyDescent="0.25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</row>
    <row r="450" spans="1:25" ht="15.75" customHeight="1" x14ac:dyDescent="0.25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</row>
    <row r="451" spans="1:25" ht="15.75" customHeight="1" x14ac:dyDescent="0.25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</row>
    <row r="452" spans="1:25" ht="15.75" customHeight="1" x14ac:dyDescent="0.25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</row>
    <row r="453" spans="1:25" ht="15.75" customHeight="1" x14ac:dyDescent="0.25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</row>
    <row r="454" spans="1:25" ht="15.75" customHeight="1" x14ac:dyDescent="0.25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</row>
    <row r="455" spans="1:25" ht="15.75" customHeight="1" x14ac:dyDescent="0.25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</row>
    <row r="456" spans="1:25" ht="15.75" customHeight="1" x14ac:dyDescent="0.25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</row>
    <row r="457" spans="1:25" ht="15.75" customHeight="1" x14ac:dyDescent="0.25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</row>
    <row r="458" spans="1:25" ht="15.75" customHeight="1" x14ac:dyDescent="0.25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</row>
    <row r="459" spans="1:25" ht="15.75" customHeight="1" x14ac:dyDescent="0.25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</row>
    <row r="460" spans="1:25" ht="15.75" customHeight="1" x14ac:dyDescent="0.25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</row>
    <row r="461" spans="1:25" ht="15.75" customHeight="1" x14ac:dyDescent="0.25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</row>
    <row r="462" spans="1:25" ht="15.75" customHeight="1" x14ac:dyDescent="0.25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</row>
    <row r="463" spans="1:25" ht="15.75" customHeight="1" x14ac:dyDescent="0.25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</row>
    <row r="464" spans="1:25" ht="15.75" customHeight="1" x14ac:dyDescent="0.25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</row>
    <row r="465" spans="1:25" ht="15.75" customHeight="1" x14ac:dyDescent="0.25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</row>
    <row r="466" spans="1:25" ht="15.75" customHeight="1" x14ac:dyDescent="0.25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</row>
    <row r="467" spans="1:25" ht="15.75" customHeight="1" x14ac:dyDescent="0.25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</row>
    <row r="468" spans="1:25" ht="15.75" customHeight="1" x14ac:dyDescent="0.25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</row>
    <row r="469" spans="1:25" ht="15.75" customHeight="1" x14ac:dyDescent="0.25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</row>
    <row r="470" spans="1:25" ht="15.75" customHeight="1" x14ac:dyDescent="0.25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</row>
    <row r="471" spans="1:25" ht="15.75" customHeight="1" x14ac:dyDescent="0.25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</row>
    <row r="472" spans="1:25" ht="15.75" customHeight="1" x14ac:dyDescent="0.25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</row>
    <row r="473" spans="1:25" ht="15.75" customHeight="1" x14ac:dyDescent="0.25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</row>
    <row r="474" spans="1:25" ht="15.75" customHeight="1" x14ac:dyDescent="0.25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</row>
    <row r="475" spans="1:25" ht="15.75" customHeight="1" x14ac:dyDescent="0.25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</row>
    <row r="476" spans="1:25" ht="15.75" customHeight="1" x14ac:dyDescent="0.25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</row>
    <row r="477" spans="1:25" ht="15.75" customHeight="1" x14ac:dyDescent="0.25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</row>
    <row r="478" spans="1:25" ht="15.75" customHeight="1" x14ac:dyDescent="0.25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</row>
    <row r="479" spans="1:25" ht="15.75" customHeight="1" x14ac:dyDescent="0.25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</row>
    <row r="480" spans="1:25" ht="15.75" customHeight="1" x14ac:dyDescent="0.25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</row>
    <row r="481" spans="1:25" ht="15.75" customHeight="1" x14ac:dyDescent="0.25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</row>
    <row r="482" spans="1:25" ht="15.75" customHeight="1" x14ac:dyDescent="0.25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</row>
    <row r="483" spans="1:25" ht="15.75" customHeight="1" x14ac:dyDescent="0.25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</row>
    <row r="484" spans="1:25" ht="15.75" customHeight="1" x14ac:dyDescent="0.25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</row>
    <row r="485" spans="1:25" ht="15.75" customHeight="1" x14ac:dyDescent="0.25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</row>
    <row r="486" spans="1:25" ht="15.75" customHeight="1" x14ac:dyDescent="0.25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</row>
    <row r="487" spans="1:25" ht="15.75" customHeight="1" x14ac:dyDescent="0.25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</row>
    <row r="488" spans="1:25" ht="15.75" customHeight="1" x14ac:dyDescent="0.25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</row>
    <row r="489" spans="1:25" ht="15.75" customHeight="1" x14ac:dyDescent="0.25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</row>
    <row r="490" spans="1:25" ht="15.75" customHeight="1" x14ac:dyDescent="0.25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</row>
    <row r="491" spans="1:25" ht="15.75" customHeight="1" x14ac:dyDescent="0.25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</row>
    <row r="492" spans="1:25" ht="15.75" customHeight="1" x14ac:dyDescent="0.25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</row>
    <row r="493" spans="1:25" ht="15.75" customHeight="1" x14ac:dyDescent="0.25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</row>
    <row r="494" spans="1:25" ht="15.75" customHeight="1" x14ac:dyDescent="0.25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</row>
    <row r="495" spans="1:25" ht="15.75" customHeight="1" x14ac:dyDescent="0.25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</row>
    <row r="496" spans="1:25" ht="15.75" customHeight="1" x14ac:dyDescent="0.25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</row>
    <row r="497" spans="1:25" ht="15.75" customHeight="1" x14ac:dyDescent="0.25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</row>
    <row r="498" spans="1:25" ht="15.75" customHeight="1" x14ac:dyDescent="0.25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</row>
    <row r="499" spans="1:25" ht="15.75" customHeight="1" x14ac:dyDescent="0.25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</row>
    <row r="500" spans="1:25" ht="15.75" customHeight="1" x14ac:dyDescent="0.25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</row>
    <row r="501" spans="1:25" ht="15.75" customHeight="1" x14ac:dyDescent="0.25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</row>
    <row r="502" spans="1:25" ht="15.75" customHeight="1" x14ac:dyDescent="0.25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</row>
    <row r="503" spans="1:25" ht="15.75" customHeight="1" x14ac:dyDescent="0.25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</row>
    <row r="504" spans="1:25" ht="15.75" customHeight="1" x14ac:dyDescent="0.25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</row>
    <row r="505" spans="1:25" ht="15.75" customHeight="1" x14ac:dyDescent="0.25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</row>
    <row r="506" spans="1:25" ht="15.75" customHeight="1" x14ac:dyDescent="0.25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</row>
    <row r="507" spans="1:25" ht="15.75" customHeight="1" x14ac:dyDescent="0.25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</row>
    <row r="508" spans="1:25" ht="15.75" customHeight="1" x14ac:dyDescent="0.25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</row>
    <row r="509" spans="1:25" ht="15.75" customHeight="1" x14ac:dyDescent="0.25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</row>
    <row r="510" spans="1:25" ht="15.75" customHeight="1" x14ac:dyDescent="0.25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</row>
    <row r="511" spans="1:25" ht="15.75" customHeight="1" x14ac:dyDescent="0.25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</row>
    <row r="512" spans="1:25" ht="15.75" customHeight="1" x14ac:dyDescent="0.25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</row>
    <row r="513" spans="1:25" ht="15.75" customHeight="1" x14ac:dyDescent="0.25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</row>
    <row r="514" spans="1:25" ht="15.75" customHeight="1" x14ac:dyDescent="0.25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</row>
    <row r="515" spans="1:25" ht="15.75" customHeight="1" x14ac:dyDescent="0.25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</row>
    <row r="516" spans="1:25" ht="15.75" customHeight="1" x14ac:dyDescent="0.25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</row>
    <row r="517" spans="1:25" ht="15.75" customHeight="1" x14ac:dyDescent="0.25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</row>
    <row r="518" spans="1:25" ht="15.75" customHeight="1" x14ac:dyDescent="0.25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</row>
    <row r="519" spans="1:25" ht="15.75" customHeight="1" x14ac:dyDescent="0.25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</row>
    <row r="520" spans="1:25" ht="15.75" customHeight="1" x14ac:dyDescent="0.25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</row>
    <row r="521" spans="1:25" ht="15.75" customHeight="1" x14ac:dyDescent="0.25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</row>
    <row r="522" spans="1:25" ht="15.75" customHeight="1" x14ac:dyDescent="0.25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</row>
    <row r="523" spans="1:25" ht="15.75" customHeight="1" x14ac:dyDescent="0.25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</row>
    <row r="524" spans="1:25" ht="15.75" customHeight="1" x14ac:dyDescent="0.25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</row>
    <row r="525" spans="1:25" ht="15.75" customHeight="1" x14ac:dyDescent="0.25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</row>
    <row r="526" spans="1:25" ht="15.75" customHeight="1" x14ac:dyDescent="0.25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</row>
    <row r="527" spans="1:25" ht="15.75" customHeight="1" x14ac:dyDescent="0.25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</row>
    <row r="528" spans="1:25" ht="15.75" customHeight="1" x14ac:dyDescent="0.25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</row>
    <row r="529" spans="1:25" ht="15.75" customHeight="1" x14ac:dyDescent="0.25">
      <c r="A529" s="6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</row>
    <row r="530" spans="1:25" ht="15.75" customHeight="1" x14ac:dyDescent="0.25">
      <c r="A530" s="6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</row>
    <row r="531" spans="1:25" ht="15.75" customHeight="1" x14ac:dyDescent="0.25">
      <c r="A531" s="6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</row>
    <row r="532" spans="1:25" ht="15.75" customHeight="1" x14ac:dyDescent="0.25">
      <c r="A532" s="6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</row>
    <row r="533" spans="1:25" ht="15.75" customHeight="1" x14ac:dyDescent="0.25">
      <c r="A533" s="6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</row>
    <row r="534" spans="1:25" ht="15.75" customHeight="1" x14ac:dyDescent="0.25">
      <c r="A534" s="6"/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</row>
    <row r="535" spans="1:25" ht="15.75" customHeight="1" x14ac:dyDescent="0.25">
      <c r="A535" s="6"/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</row>
    <row r="536" spans="1:25" ht="15.75" customHeight="1" x14ac:dyDescent="0.25">
      <c r="A536" s="6"/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</row>
    <row r="537" spans="1:25" ht="15.75" customHeight="1" x14ac:dyDescent="0.25">
      <c r="A537" s="6"/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</row>
    <row r="538" spans="1:25" ht="15.75" customHeight="1" x14ac:dyDescent="0.25">
      <c r="A538" s="6"/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</row>
    <row r="539" spans="1:25" ht="15.75" customHeight="1" x14ac:dyDescent="0.25">
      <c r="A539" s="6"/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</row>
    <row r="540" spans="1:25" ht="15.75" customHeight="1" x14ac:dyDescent="0.25">
      <c r="A540" s="6"/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</row>
    <row r="541" spans="1:25" ht="15.75" customHeight="1" x14ac:dyDescent="0.25">
      <c r="A541" s="6"/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</row>
    <row r="542" spans="1:25" ht="15.75" customHeight="1" x14ac:dyDescent="0.25">
      <c r="A542" s="6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</row>
    <row r="543" spans="1:25" ht="15.75" customHeight="1" x14ac:dyDescent="0.25">
      <c r="A543" s="6"/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</row>
    <row r="544" spans="1:25" ht="15.75" customHeight="1" x14ac:dyDescent="0.25">
      <c r="A544" s="6"/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</row>
    <row r="545" spans="1:25" ht="15.75" customHeight="1" x14ac:dyDescent="0.25">
      <c r="A545" s="6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</row>
    <row r="546" spans="1:25" ht="15.75" customHeight="1" x14ac:dyDescent="0.25">
      <c r="A546" s="6"/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</row>
    <row r="547" spans="1:25" ht="15.75" customHeight="1" x14ac:dyDescent="0.25">
      <c r="A547" s="6"/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</row>
    <row r="548" spans="1:25" ht="15.75" customHeight="1" x14ac:dyDescent="0.25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</row>
    <row r="549" spans="1:25" ht="15.75" customHeight="1" x14ac:dyDescent="0.25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</row>
    <row r="550" spans="1:25" ht="15.75" customHeight="1" x14ac:dyDescent="0.25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</row>
    <row r="551" spans="1:25" ht="15.75" customHeight="1" x14ac:dyDescent="0.25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</row>
    <row r="552" spans="1:25" ht="15.75" customHeight="1" x14ac:dyDescent="0.25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</row>
    <row r="553" spans="1:25" ht="15.75" customHeight="1" x14ac:dyDescent="0.25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</row>
    <row r="554" spans="1:25" ht="15.75" customHeight="1" x14ac:dyDescent="0.25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</row>
    <row r="555" spans="1:25" ht="15.75" customHeight="1" x14ac:dyDescent="0.25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</row>
    <row r="556" spans="1:25" ht="15.75" customHeight="1" x14ac:dyDescent="0.25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</row>
    <row r="557" spans="1:25" ht="15.75" customHeight="1" x14ac:dyDescent="0.25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</row>
    <row r="558" spans="1:25" ht="15.75" customHeight="1" x14ac:dyDescent="0.25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</row>
    <row r="559" spans="1:25" ht="15.75" customHeight="1" x14ac:dyDescent="0.25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</row>
    <row r="560" spans="1:25" ht="15.75" customHeight="1" x14ac:dyDescent="0.25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</row>
    <row r="561" spans="1:25" ht="15.75" customHeight="1" x14ac:dyDescent="0.25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</row>
    <row r="562" spans="1:25" ht="15.75" customHeight="1" x14ac:dyDescent="0.25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</row>
    <row r="563" spans="1:25" ht="15.75" customHeight="1" x14ac:dyDescent="0.25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</row>
    <row r="564" spans="1:25" ht="15.75" customHeight="1" x14ac:dyDescent="0.25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</row>
    <row r="565" spans="1:25" ht="15.75" customHeight="1" x14ac:dyDescent="0.25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</row>
    <row r="566" spans="1:25" ht="15.75" customHeight="1" x14ac:dyDescent="0.25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</row>
    <row r="567" spans="1:25" ht="15.75" customHeight="1" x14ac:dyDescent="0.25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</row>
    <row r="568" spans="1:25" ht="15.75" customHeight="1" x14ac:dyDescent="0.25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</row>
    <row r="569" spans="1:25" ht="15.75" customHeight="1" x14ac:dyDescent="0.25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</row>
    <row r="570" spans="1:25" ht="15.75" customHeight="1" x14ac:dyDescent="0.25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</row>
    <row r="571" spans="1:25" ht="15.75" customHeight="1" x14ac:dyDescent="0.25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</row>
    <row r="572" spans="1:25" ht="15.75" customHeight="1" x14ac:dyDescent="0.25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</row>
    <row r="573" spans="1:25" ht="15.75" customHeight="1" x14ac:dyDescent="0.25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</row>
    <row r="574" spans="1:25" ht="15.75" customHeight="1" x14ac:dyDescent="0.25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</row>
    <row r="575" spans="1:25" ht="15.75" customHeight="1" x14ac:dyDescent="0.25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</row>
    <row r="576" spans="1:25" ht="15.75" customHeight="1" x14ac:dyDescent="0.25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</row>
    <row r="577" spans="1:25" ht="15.75" customHeight="1" x14ac:dyDescent="0.25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</row>
    <row r="578" spans="1:25" ht="15.75" customHeight="1" x14ac:dyDescent="0.25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</row>
    <row r="579" spans="1:25" ht="15.75" customHeight="1" x14ac:dyDescent="0.25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</row>
    <row r="580" spans="1:25" ht="15.75" customHeight="1" x14ac:dyDescent="0.25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</row>
    <row r="581" spans="1:25" ht="15.75" customHeight="1" x14ac:dyDescent="0.25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</row>
    <row r="582" spans="1:25" ht="15.75" customHeight="1" x14ac:dyDescent="0.25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</row>
    <row r="583" spans="1:25" ht="15.75" customHeight="1" x14ac:dyDescent="0.25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</row>
    <row r="584" spans="1:25" ht="15.75" customHeight="1" x14ac:dyDescent="0.25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</row>
    <row r="585" spans="1:25" ht="15.75" customHeight="1" x14ac:dyDescent="0.25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</row>
    <row r="586" spans="1:25" ht="15.75" customHeight="1" x14ac:dyDescent="0.25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</row>
    <row r="587" spans="1:25" ht="15.75" customHeight="1" x14ac:dyDescent="0.25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</row>
    <row r="588" spans="1:25" ht="15.75" customHeight="1" x14ac:dyDescent="0.25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</row>
    <row r="589" spans="1:25" ht="15.75" customHeight="1" x14ac:dyDescent="0.25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</row>
    <row r="590" spans="1:25" ht="15.75" customHeight="1" x14ac:dyDescent="0.25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</row>
    <row r="591" spans="1:25" ht="15.75" customHeight="1" x14ac:dyDescent="0.25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</row>
    <row r="592" spans="1:25" ht="15.75" customHeight="1" x14ac:dyDescent="0.25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</row>
    <row r="593" spans="1:25" ht="15.75" customHeight="1" x14ac:dyDescent="0.25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</row>
    <row r="594" spans="1:25" ht="15.75" customHeight="1" x14ac:dyDescent="0.25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</row>
    <row r="595" spans="1:25" ht="15.75" customHeight="1" x14ac:dyDescent="0.25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</row>
    <row r="596" spans="1:25" ht="15.75" customHeight="1" x14ac:dyDescent="0.25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</row>
    <row r="597" spans="1:25" ht="15.75" customHeight="1" x14ac:dyDescent="0.25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</row>
    <row r="598" spans="1:25" ht="15.75" customHeight="1" x14ac:dyDescent="0.25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</row>
    <row r="599" spans="1:25" ht="15.75" customHeight="1" x14ac:dyDescent="0.25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</row>
    <row r="600" spans="1:25" ht="15.75" customHeight="1" x14ac:dyDescent="0.25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</row>
    <row r="601" spans="1:25" ht="15.75" customHeight="1" x14ac:dyDescent="0.25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</row>
    <row r="602" spans="1:25" ht="15.75" customHeight="1" x14ac:dyDescent="0.25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</row>
    <row r="603" spans="1:25" ht="15.75" customHeight="1" x14ac:dyDescent="0.25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</row>
    <row r="604" spans="1:25" ht="15.75" customHeight="1" x14ac:dyDescent="0.25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</row>
    <row r="605" spans="1:25" ht="15.75" customHeight="1" x14ac:dyDescent="0.25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</row>
    <row r="606" spans="1:25" ht="15.75" customHeight="1" x14ac:dyDescent="0.25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</row>
    <row r="607" spans="1:25" ht="15.75" customHeight="1" x14ac:dyDescent="0.25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</row>
    <row r="608" spans="1:25" ht="15.75" customHeight="1" x14ac:dyDescent="0.25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</row>
    <row r="609" spans="1:25" ht="15.75" customHeight="1" x14ac:dyDescent="0.25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</row>
    <row r="610" spans="1:25" ht="15.75" customHeight="1" x14ac:dyDescent="0.25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</row>
    <row r="611" spans="1:25" ht="15.75" customHeight="1" x14ac:dyDescent="0.25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</row>
    <row r="612" spans="1:25" ht="15.75" customHeight="1" x14ac:dyDescent="0.25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</row>
    <row r="613" spans="1:25" ht="15.75" customHeight="1" x14ac:dyDescent="0.25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</row>
    <row r="614" spans="1:25" ht="15.75" customHeight="1" x14ac:dyDescent="0.25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</row>
    <row r="615" spans="1:25" ht="15.75" customHeight="1" x14ac:dyDescent="0.25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</row>
    <row r="616" spans="1:25" ht="15.75" customHeight="1" x14ac:dyDescent="0.25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</row>
    <row r="617" spans="1:25" ht="15.75" customHeight="1" x14ac:dyDescent="0.25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</row>
    <row r="618" spans="1:25" ht="15.75" customHeight="1" x14ac:dyDescent="0.25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</row>
    <row r="619" spans="1:25" ht="15.75" customHeight="1" x14ac:dyDescent="0.25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</row>
    <row r="620" spans="1:25" ht="15.75" customHeight="1" x14ac:dyDescent="0.25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</row>
    <row r="621" spans="1:25" ht="15.75" customHeight="1" x14ac:dyDescent="0.25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</row>
    <row r="622" spans="1:25" ht="15.75" customHeight="1" x14ac:dyDescent="0.25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</row>
    <row r="623" spans="1:25" ht="15.75" customHeight="1" x14ac:dyDescent="0.25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</row>
    <row r="624" spans="1:25" ht="15.75" customHeight="1" x14ac:dyDescent="0.25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</row>
    <row r="625" spans="1:25" ht="15.75" customHeight="1" x14ac:dyDescent="0.25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</row>
    <row r="626" spans="1:25" ht="15.75" customHeight="1" x14ac:dyDescent="0.25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</row>
    <row r="627" spans="1:25" ht="15.75" customHeight="1" x14ac:dyDescent="0.25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</row>
    <row r="628" spans="1:25" ht="15.75" customHeight="1" x14ac:dyDescent="0.25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</row>
    <row r="629" spans="1:25" ht="15.75" customHeight="1" x14ac:dyDescent="0.25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</row>
    <row r="630" spans="1:25" ht="15.75" customHeight="1" x14ac:dyDescent="0.25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</row>
    <row r="631" spans="1:25" ht="15.75" customHeight="1" x14ac:dyDescent="0.25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</row>
    <row r="632" spans="1:25" ht="15.75" customHeight="1" x14ac:dyDescent="0.25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</row>
    <row r="633" spans="1:25" ht="15.75" customHeight="1" x14ac:dyDescent="0.25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</row>
    <row r="634" spans="1:25" ht="15.75" customHeight="1" x14ac:dyDescent="0.25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</row>
    <row r="635" spans="1:25" ht="15.75" customHeight="1" x14ac:dyDescent="0.25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</row>
    <row r="636" spans="1:25" ht="15.75" customHeight="1" x14ac:dyDescent="0.25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</row>
    <row r="637" spans="1:25" ht="15.75" customHeight="1" x14ac:dyDescent="0.25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</row>
    <row r="638" spans="1:25" ht="15.75" customHeight="1" x14ac:dyDescent="0.25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</row>
    <row r="639" spans="1:25" ht="15.75" customHeight="1" x14ac:dyDescent="0.25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</row>
    <row r="640" spans="1:25" ht="15.75" customHeight="1" x14ac:dyDescent="0.25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</row>
    <row r="641" spans="1:25" ht="15.75" customHeight="1" x14ac:dyDescent="0.25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</row>
    <row r="642" spans="1:25" ht="15.75" customHeight="1" x14ac:dyDescent="0.25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</row>
    <row r="643" spans="1:25" ht="15.75" customHeight="1" x14ac:dyDescent="0.25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</row>
    <row r="644" spans="1:25" ht="15.75" customHeight="1" x14ac:dyDescent="0.25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</row>
    <row r="645" spans="1:25" ht="15.75" customHeight="1" x14ac:dyDescent="0.25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</row>
    <row r="646" spans="1:25" ht="15.75" customHeight="1" x14ac:dyDescent="0.25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</row>
    <row r="647" spans="1:25" ht="15.75" customHeight="1" x14ac:dyDescent="0.25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</row>
    <row r="648" spans="1:25" ht="15.75" customHeight="1" x14ac:dyDescent="0.25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</row>
    <row r="649" spans="1:25" ht="15.75" customHeight="1" x14ac:dyDescent="0.25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</row>
    <row r="650" spans="1:25" ht="15.75" customHeight="1" x14ac:dyDescent="0.25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</row>
    <row r="651" spans="1:25" ht="15.75" customHeight="1" x14ac:dyDescent="0.25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</row>
    <row r="652" spans="1:25" ht="15.75" customHeight="1" x14ac:dyDescent="0.25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</row>
    <row r="653" spans="1:25" ht="15.75" customHeight="1" x14ac:dyDescent="0.25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</row>
    <row r="654" spans="1:25" ht="15.75" customHeight="1" x14ac:dyDescent="0.25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</row>
    <row r="655" spans="1:25" ht="15.75" customHeight="1" x14ac:dyDescent="0.25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</row>
    <row r="656" spans="1:25" ht="15.75" customHeight="1" x14ac:dyDescent="0.25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</row>
    <row r="657" spans="1:25" ht="15.75" customHeight="1" x14ac:dyDescent="0.25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</row>
    <row r="658" spans="1:25" ht="15.75" customHeight="1" x14ac:dyDescent="0.25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</row>
    <row r="659" spans="1:25" ht="15.75" customHeight="1" x14ac:dyDescent="0.25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</row>
    <row r="660" spans="1:25" ht="15.75" customHeight="1" x14ac:dyDescent="0.25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</row>
    <row r="661" spans="1:25" ht="15.75" customHeight="1" x14ac:dyDescent="0.25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</row>
    <row r="662" spans="1:25" ht="15.75" customHeight="1" x14ac:dyDescent="0.25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</row>
    <row r="663" spans="1:25" ht="15.75" customHeight="1" x14ac:dyDescent="0.25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</row>
    <row r="664" spans="1:25" ht="15.75" customHeight="1" x14ac:dyDescent="0.25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</row>
    <row r="665" spans="1:25" ht="15.75" customHeight="1" x14ac:dyDescent="0.25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</row>
    <row r="666" spans="1:25" ht="15.75" customHeight="1" x14ac:dyDescent="0.25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</row>
    <row r="667" spans="1:25" ht="15.75" customHeight="1" x14ac:dyDescent="0.25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</row>
    <row r="668" spans="1:25" ht="15.75" customHeight="1" x14ac:dyDescent="0.25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</row>
    <row r="669" spans="1:25" ht="15.75" customHeight="1" x14ac:dyDescent="0.25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</row>
    <row r="670" spans="1:25" ht="15.75" customHeight="1" x14ac:dyDescent="0.25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</row>
    <row r="671" spans="1:25" ht="15.75" customHeight="1" x14ac:dyDescent="0.25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</row>
    <row r="672" spans="1:25" ht="15.75" customHeight="1" x14ac:dyDescent="0.25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</row>
    <row r="673" spans="1:25" ht="15.75" customHeight="1" x14ac:dyDescent="0.25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</row>
    <row r="674" spans="1:25" ht="15.75" customHeight="1" x14ac:dyDescent="0.25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</row>
    <row r="675" spans="1:25" ht="15.75" customHeight="1" x14ac:dyDescent="0.25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</row>
    <row r="676" spans="1:25" ht="15.75" customHeight="1" x14ac:dyDescent="0.25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</row>
    <row r="677" spans="1:25" ht="15.75" customHeight="1" x14ac:dyDescent="0.25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</row>
    <row r="678" spans="1:25" ht="15.75" customHeight="1" x14ac:dyDescent="0.25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</row>
    <row r="679" spans="1:25" ht="15.75" customHeight="1" x14ac:dyDescent="0.25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</row>
    <row r="680" spans="1:25" ht="15.75" customHeight="1" x14ac:dyDescent="0.25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</row>
    <row r="681" spans="1:25" ht="15.75" customHeight="1" x14ac:dyDescent="0.25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</row>
    <row r="682" spans="1:25" ht="15.75" customHeight="1" x14ac:dyDescent="0.25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</row>
    <row r="683" spans="1:25" ht="15.75" customHeight="1" x14ac:dyDescent="0.25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</row>
    <row r="684" spans="1:25" ht="15.75" customHeight="1" x14ac:dyDescent="0.25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</row>
    <row r="685" spans="1:25" ht="15.75" customHeight="1" x14ac:dyDescent="0.25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</row>
    <row r="686" spans="1:25" ht="15.75" customHeight="1" x14ac:dyDescent="0.25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</row>
    <row r="687" spans="1:25" ht="15.75" customHeight="1" x14ac:dyDescent="0.25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</row>
    <row r="688" spans="1:25" ht="15.75" customHeight="1" x14ac:dyDescent="0.25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</row>
    <row r="689" spans="1:25" ht="15.75" customHeight="1" x14ac:dyDescent="0.25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</row>
    <row r="690" spans="1:25" ht="15.75" customHeight="1" x14ac:dyDescent="0.25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</row>
    <row r="691" spans="1:25" ht="15.75" customHeight="1" x14ac:dyDescent="0.25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</row>
    <row r="692" spans="1:25" ht="15.75" customHeight="1" x14ac:dyDescent="0.25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</row>
    <row r="693" spans="1:25" ht="15.75" customHeight="1" x14ac:dyDescent="0.25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</row>
    <row r="694" spans="1:25" ht="15.75" customHeight="1" x14ac:dyDescent="0.25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</row>
    <row r="695" spans="1:25" ht="15.75" customHeight="1" x14ac:dyDescent="0.25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</row>
    <row r="696" spans="1:25" ht="15.75" customHeight="1" x14ac:dyDescent="0.25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</row>
    <row r="697" spans="1:25" ht="15.75" customHeight="1" x14ac:dyDescent="0.25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</row>
    <row r="698" spans="1:25" ht="15.75" customHeight="1" x14ac:dyDescent="0.25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</row>
    <row r="699" spans="1:25" ht="15.75" customHeight="1" x14ac:dyDescent="0.25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</row>
    <row r="700" spans="1:25" ht="15.75" customHeight="1" x14ac:dyDescent="0.25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</row>
    <row r="701" spans="1:25" ht="15.75" customHeight="1" x14ac:dyDescent="0.25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</row>
    <row r="702" spans="1:25" ht="15.75" customHeight="1" x14ac:dyDescent="0.25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</row>
    <row r="703" spans="1:25" ht="15.75" customHeight="1" x14ac:dyDescent="0.25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</row>
    <row r="704" spans="1:25" ht="15.75" customHeight="1" x14ac:dyDescent="0.25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</row>
    <row r="705" spans="1:25" ht="15.75" customHeight="1" x14ac:dyDescent="0.25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</row>
    <row r="706" spans="1:25" ht="15.75" customHeight="1" x14ac:dyDescent="0.25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</row>
    <row r="707" spans="1:25" ht="15.75" customHeight="1" x14ac:dyDescent="0.25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</row>
    <row r="708" spans="1:25" ht="15.75" customHeight="1" x14ac:dyDescent="0.25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</row>
    <row r="709" spans="1:25" ht="15.75" customHeight="1" x14ac:dyDescent="0.25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</row>
    <row r="710" spans="1:25" ht="15.75" customHeight="1" x14ac:dyDescent="0.25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</row>
    <row r="711" spans="1:25" ht="15.75" customHeight="1" x14ac:dyDescent="0.25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</row>
    <row r="712" spans="1:25" ht="15.75" customHeight="1" x14ac:dyDescent="0.25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</row>
    <row r="713" spans="1:25" ht="15.75" customHeight="1" x14ac:dyDescent="0.25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</row>
    <row r="714" spans="1:25" ht="15.75" customHeight="1" x14ac:dyDescent="0.25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</row>
    <row r="715" spans="1:25" ht="15.75" customHeight="1" x14ac:dyDescent="0.25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</row>
    <row r="716" spans="1:25" ht="15.75" customHeight="1" x14ac:dyDescent="0.25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</row>
    <row r="717" spans="1:25" ht="15.75" customHeight="1" x14ac:dyDescent="0.25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</row>
    <row r="718" spans="1:25" ht="15.75" customHeight="1" x14ac:dyDescent="0.25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</row>
    <row r="719" spans="1:25" ht="15.75" customHeight="1" x14ac:dyDescent="0.25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</row>
    <row r="720" spans="1:25" ht="15.75" customHeight="1" x14ac:dyDescent="0.25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</row>
    <row r="721" spans="1:25" ht="15.75" customHeight="1" x14ac:dyDescent="0.25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</row>
    <row r="722" spans="1:25" ht="15.75" customHeight="1" x14ac:dyDescent="0.25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</row>
    <row r="723" spans="1:25" ht="15.75" customHeight="1" x14ac:dyDescent="0.25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</row>
    <row r="724" spans="1:25" ht="15.75" customHeight="1" x14ac:dyDescent="0.25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</row>
    <row r="725" spans="1:25" ht="15.75" customHeight="1" x14ac:dyDescent="0.25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</row>
    <row r="726" spans="1:25" ht="15.75" customHeight="1" x14ac:dyDescent="0.25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</row>
    <row r="727" spans="1:25" ht="15.75" customHeight="1" x14ac:dyDescent="0.25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</row>
    <row r="728" spans="1:25" ht="15.75" customHeight="1" x14ac:dyDescent="0.25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</row>
    <row r="729" spans="1:25" ht="15.75" customHeight="1" x14ac:dyDescent="0.25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</row>
    <row r="730" spans="1:25" ht="15.75" customHeight="1" x14ac:dyDescent="0.25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</row>
    <row r="731" spans="1:25" ht="15.75" customHeight="1" x14ac:dyDescent="0.25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</row>
    <row r="732" spans="1:25" ht="15.75" customHeight="1" x14ac:dyDescent="0.25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</row>
    <row r="733" spans="1:25" ht="15.75" customHeight="1" x14ac:dyDescent="0.25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</row>
    <row r="734" spans="1:25" ht="15.75" customHeight="1" x14ac:dyDescent="0.25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</row>
    <row r="735" spans="1:25" ht="15.75" customHeight="1" x14ac:dyDescent="0.25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</row>
    <row r="736" spans="1:25" ht="15.75" customHeight="1" x14ac:dyDescent="0.25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</row>
    <row r="737" spans="1:25" ht="15.75" customHeight="1" x14ac:dyDescent="0.25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</row>
    <row r="738" spans="1:25" ht="15.75" customHeight="1" x14ac:dyDescent="0.25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</row>
    <row r="739" spans="1:25" ht="15.75" customHeight="1" x14ac:dyDescent="0.25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</row>
    <row r="740" spans="1:25" ht="15.75" customHeight="1" x14ac:dyDescent="0.25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</row>
    <row r="741" spans="1:25" ht="15.75" customHeight="1" x14ac:dyDescent="0.25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</row>
    <row r="742" spans="1:25" ht="15.75" customHeight="1" x14ac:dyDescent="0.25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</row>
    <row r="743" spans="1:25" ht="15.75" customHeight="1" x14ac:dyDescent="0.25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</row>
    <row r="744" spans="1:25" ht="15.75" customHeight="1" x14ac:dyDescent="0.25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</row>
    <row r="745" spans="1:25" ht="15.75" customHeight="1" x14ac:dyDescent="0.25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</row>
    <row r="746" spans="1:25" ht="15.75" customHeight="1" x14ac:dyDescent="0.25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</row>
    <row r="747" spans="1:25" ht="15.75" customHeight="1" x14ac:dyDescent="0.25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</row>
    <row r="748" spans="1:25" ht="15.75" customHeight="1" x14ac:dyDescent="0.25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</row>
    <row r="749" spans="1:25" ht="15.75" customHeight="1" x14ac:dyDescent="0.25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</row>
    <row r="750" spans="1:25" ht="15.75" customHeight="1" x14ac:dyDescent="0.25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</row>
    <row r="751" spans="1:25" ht="15.75" customHeight="1" x14ac:dyDescent="0.25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</row>
    <row r="752" spans="1:25" ht="15.75" customHeight="1" x14ac:dyDescent="0.25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</row>
    <row r="753" spans="1:25" ht="15.75" customHeight="1" x14ac:dyDescent="0.25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</row>
    <row r="754" spans="1:25" ht="15.75" customHeight="1" x14ac:dyDescent="0.25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</row>
    <row r="755" spans="1:25" ht="15.75" customHeight="1" x14ac:dyDescent="0.25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</row>
    <row r="756" spans="1:25" ht="15.75" customHeight="1" x14ac:dyDescent="0.25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</row>
    <row r="757" spans="1:25" ht="15.75" customHeight="1" x14ac:dyDescent="0.25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</row>
    <row r="758" spans="1:25" ht="15.75" customHeight="1" x14ac:dyDescent="0.25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</row>
    <row r="759" spans="1:25" ht="15.75" customHeight="1" x14ac:dyDescent="0.25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</row>
    <row r="760" spans="1:25" ht="15.75" customHeight="1" x14ac:dyDescent="0.25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</row>
    <row r="761" spans="1:25" ht="15.75" customHeight="1" x14ac:dyDescent="0.25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</row>
    <row r="762" spans="1:25" ht="15.75" customHeight="1" x14ac:dyDescent="0.25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</row>
    <row r="763" spans="1:25" ht="15.75" customHeight="1" x14ac:dyDescent="0.25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</row>
    <row r="764" spans="1:25" ht="15.75" customHeight="1" x14ac:dyDescent="0.25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</row>
    <row r="765" spans="1:25" ht="15.75" customHeight="1" x14ac:dyDescent="0.25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</row>
    <row r="766" spans="1:25" ht="15.75" customHeight="1" x14ac:dyDescent="0.25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</row>
    <row r="767" spans="1:25" ht="15.75" customHeight="1" x14ac:dyDescent="0.25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</row>
    <row r="768" spans="1:25" ht="15.75" customHeight="1" x14ac:dyDescent="0.25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</row>
    <row r="769" spans="1:25" ht="15.75" customHeight="1" x14ac:dyDescent="0.25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</row>
    <row r="770" spans="1:25" ht="15.75" customHeight="1" x14ac:dyDescent="0.25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</row>
    <row r="771" spans="1:25" ht="15.75" customHeight="1" x14ac:dyDescent="0.25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</row>
    <row r="772" spans="1:25" ht="15.75" customHeight="1" x14ac:dyDescent="0.25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</row>
    <row r="773" spans="1:25" ht="15.75" customHeight="1" x14ac:dyDescent="0.25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</row>
    <row r="774" spans="1:25" ht="15.75" customHeight="1" x14ac:dyDescent="0.25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</row>
    <row r="775" spans="1:25" ht="15.75" customHeight="1" x14ac:dyDescent="0.25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</row>
    <row r="776" spans="1:25" ht="15.75" customHeight="1" x14ac:dyDescent="0.25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</row>
    <row r="777" spans="1:25" ht="15.75" customHeight="1" x14ac:dyDescent="0.25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</row>
    <row r="778" spans="1:25" ht="15.75" customHeight="1" x14ac:dyDescent="0.25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</row>
    <row r="779" spans="1:25" ht="15.75" customHeight="1" x14ac:dyDescent="0.25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</row>
    <row r="780" spans="1:25" ht="15.75" customHeight="1" x14ac:dyDescent="0.25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</row>
    <row r="781" spans="1:25" ht="15.75" customHeight="1" x14ac:dyDescent="0.25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</row>
    <row r="782" spans="1:25" ht="15.75" customHeight="1" x14ac:dyDescent="0.25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</row>
    <row r="783" spans="1:25" ht="15.75" customHeight="1" x14ac:dyDescent="0.25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</row>
    <row r="784" spans="1:25" ht="15.75" customHeight="1" x14ac:dyDescent="0.25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</row>
    <row r="785" spans="1:25" ht="15.75" customHeight="1" x14ac:dyDescent="0.25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</row>
    <row r="786" spans="1:25" ht="15.75" customHeight="1" x14ac:dyDescent="0.25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</row>
    <row r="787" spans="1:25" ht="15.75" customHeight="1" x14ac:dyDescent="0.25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</row>
    <row r="788" spans="1:25" ht="15.75" customHeight="1" x14ac:dyDescent="0.25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</row>
    <row r="789" spans="1:25" ht="15.75" customHeight="1" x14ac:dyDescent="0.25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</row>
    <row r="790" spans="1:25" ht="15.75" customHeight="1" x14ac:dyDescent="0.25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</row>
    <row r="791" spans="1:25" ht="15.75" customHeight="1" x14ac:dyDescent="0.25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</row>
    <row r="792" spans="1:25" ht="15.75" customHeight="1" x14ac:dyDescent="0.25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</row>
    <row r="793" spans="1:25" ht="15.75" customHeight="1" x14ac:dyDescent="0.25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</row>
    <row r="794" spans="1:25" ht="15.75" customHeight="1" x14ac:dyDescent="0.25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</row>
    <row r="795" spans="1:25" ht="15.75" customHeight="1" x14ac:dyDescent="0.25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</row>
    <row r="796" spans="1:25" ht="15.75" customHeight="1" x14ac:dyDescent="0.25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</row>
    <row r="797" spans="1:25" ht="15.75" customHeight="1" x14ac:dyDescent="0.25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</row>
    <row r="798" spans="1:25" ht="15.75" customHeight="1" x14ac:dyDescent="0.25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</row>
    <row r="799" spans="1:25" ht="15.75" customHeight="1" x14ac:dyDescent="0.25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</row>
    <row r="800" spans="1:25" ht="15.75" customHeight="1" x14ac:dyDescent="0.25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</row>
    <row r="801" spans="1:25" ht="15.75" customHeight="1" x14ac:dyDescent="0.25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</row>
    <row r="802" spans="1:25" ht="15.75" customHeight="1" x14ac:dyDescent="0.25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</row>
    <row r="803" spans="1:25" ht="15.75" customHeight="1" x14ac:dyDescent="0.25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</row>
    <row r="804" spans="1:25" ht="15.75" customHeight="1" x14ac:dyDescent="0.25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</row>
    <row r="805" spans="1:25" ht="15.75" customHeight="1" x14ac:dyDescent="0.25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</row>
    <row r="806" spans="1:25" ht="15.75" customHeight="1" x14ac:dyDescent="0.25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</row>
    <row r="807" spans="1:25" ht="15.75" customHeight="1" x14ac:dyDescent="0.25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</row>
    <row r="808" spans="1:25" ht="15.75" customHeight="1" x14ac:dyDescent="0.25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</row>
    <row r="809" spans="1:25" ht="15.75" customHeight="1" x14ac:dyDescent="0.25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</row>
    <row r="810" spans="1:25" ht="15.75" customHeight="1" x14ac:dyDescent="0.25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</row>
    <row r="811" spans="1:25" ht="15.75" customHeight="1" x14ac:dyDescent="0.25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</row>
    <row r="812" spans="1:25" ht="15.75" customHeight="1" x14ac:dyDescent="0.25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</row>
    <row r="813" spans="1:25" ht="15.75" customHeight="1" x14ac:dyDescent="0.25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</row>
    <row r="814" spans="1:25" ht="15.75" customHeight="1" x14ac:dyDescent="0.25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</row>
    <row r="815" spans="1:25" ht="15.75" customHeight="1" x14ac:dyDescent="0.25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</row>
    <row r="816" spans="1:25" ht="15.75" customHeight="1" x14ac:dyDescent="0.25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</row>
    <row r="817" spans="1:25" ht="15.75" customHeight="1" x14ac:dyDescent="0.25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</row>
    <row r="818" spans="1:25" ht="15.75" customHeight="1" x14ac:dyDescent="0.25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</row>
    <row r="819" spans="1:25" ht="15.75" customHeight="1" x14ac:dyDescent="0.25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</row>
    <row r="820" spans="1:25" ht="15.75" customHeight="1" x14ac:dyDescent="0.25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</row>
    <row r="821" spans="1:25" ht="15.75" customHeight="1" x14ac:dyDescent="0.25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</row>
    <row r="822" spans="1:25" ht="15.75" customHeight="1" x14ac:dyDescent="0.25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</row>
    <row r="823" spans="1:25" ht="15.75" customHeight="1" x14ac:dyDescent="0.25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</row>
    <row r="824" spans="1:25" ht="15.75" customHeight="1" x14ac:dyDescent="0.25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</row>
    <row r="825" spans="1:25" ht="15.75" customHeight="1" x14ac:dyDescent="0.25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</row>
    <row r="826" spans="1:25" ht="15.75" customHeight="1" x14ac:dyDescent="0.25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</row>
    <row r="827" spans="1:25" ht="15.75" customHeight="1" x14ac:dyDescent="0.25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</row>
    <row r="828" spans="1:25" ht="15.75" customHeight="1" x14ac:dyDescent="0.25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</row>
    <row r="829" spans="1:25" ht="15.75" customHeight="1" x14ac:dyDescent="0.25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</row>
    <row r="830" spans="1:25" ht="15.75" customHeight="1" x14ac:dyDescent="0.25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</row>
    <row r="831" spans="1:25" ht="15.75" customHeight="1" x14ac:dyDescent="0.25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</row>
    <row r="832" spans="1:25" ht="15.75" customHeight="1" x14ac:dyDescent="0.25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</row>
    <row r="833" spans="1:25" ht="15.75" customHeight="1" x14ac:dyDescent="0.25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</row>
    <row r="834" spans="1:25" ht="15.75" customHeight="1" x14ac:dyDescent="0.25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</row>
    <row r="835" spans="1:25" ht="15.75" customHeight="1" x14ac:dyDescent="0.25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</row>
    <row r="836" spans="1:25" ht="15.75" customHeight="1" x14ac:dyDescent="0.25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</row>
    <row r="837" spans="1:25" ht="15.75" customHeight="1" x14ac:dyDescent="0.25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</row>
    <row r="838" spans="1:25" ht="15.75" customHeight="1" x14ac:dyDescent="0.25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</row>
    <row r="839" spans="1:25" ht="15.75" customHeight="1" x14ac:dyDescent="0.25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</row>
    <row r="840" spans="1:25" ht="15.75" customHeight="1" x14ac:dyDescent="0.25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</row>
    <row r="841" spans="1:25" ht="15.75" customHeight="1" x14ac:dyDescent="0.25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</row>
    <row r="842" spans="1:25" ht="15.75" customHeight="1" x14ac:dyDescent="0.25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</row>
    <row r="843" spans="1:25" ht="15.75" customHeight="1" x14ac:dyDescent="0.25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</row>
    <row r="844" spans="1:25" ht="15.75" customHeight="1" x14ac:dyDescent="0.25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</row>
    <row r="845" spans="1:25" ht="15.75" customHeight="1" x14ac:dyDescent="0.25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</row>
    <row r="846" spans="1:25" ht="15.75" customHeight="1" x14ac:dyDescent="0.25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</row>
    <row r="847" spans="1:25" ht="15.75" customHeight="1" x14ac:dyDescent="0.25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</row>
    <row r="848" spans="1:25" ht="15.75" customHeight="1" x14ac:dyDescent="0.25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</row>
    <row r="849" spans="1:25" ht="15.75" customHeight="1" x14ac:dyDescent="0.25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</row>
    <row r="850" spans="1:25" ht="15.75" customHeight="1" x14ac:dyDescent="0.25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</row>
    <row r="851" spans="1:25" ht="15.75" customHeight="1" x14ac:dyDescent="0.25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</row>
    <row r="852" spans="1:25" ht="15.75" customHeight="1" x14ac:dyDescent="0.25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</row>
    <row r="853" spans="1:25" ht="15.75" customHeight="1" x14ac:dyDescent="0.25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</row>
    <row r="854" spans="1:25" ht="15.75" customHeight="1" x14ac:dyDescent="0.25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</row>
    <row r="855" spans="1:25" ht="15.75" customHeight="1" x14ac:dyDescent="0.25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</row>
    <row r="856" spans="1:25" ht="15.75" customHeight="1" x14ac:dyDescent="0.25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</row>
    <row r="857" spans="1:25" ht="15.75" customHeight="1" x14ac:dyDescent="0.25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</row>
    <row r="858" spans="1:25" ht="15.75" customHeight="1" x14ac:dyDescent="0.25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</row>
    <row r="859" spans="1:25" ht="15.75" customHeight="1" x14ac:dyDescent="0.25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</row>
    <row r="860" spans="1:25" ht="15.75" customHeight="1" x14ac:dyDescent="0.25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</row>
    <row r="861" spans="1:25" ht="15.75" customHeight="1" x14ac:dyDescent="0.25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</row>
    <row r="862" spans="1:25" ht="15.75" customHeight="1" x14ac:dyDescent="0.25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</row>
    <row r="863" spans="1:25" ht="15.75" customHeight="1" x14ac:dyDescent="0.25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</row>
    <row r="864" spans="1:25" ht="15.75" customHeight="1" x14ac:dyDescent="0.25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</row>
    <row r="865" spans="1:25" ht="15.75" customHeight="1" x14ac:dyDescent="0.25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</row>
    <row r="866" spans="1:25" ht="15.75" customHeight="1" x14ac:dyDescent="0.25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</row>
    <row r="867" spans="1:25" ht="15.75" customHeight="1" x14ac:dyDescent="0.25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</row>
    <row r="868" spans="1:25" ht="15.75" customHeight="1" x14ac:dyDescent="0.25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</row>
    <row r="869" spans="1:25" ht="15.75" customHeight="1" x14ac:dyDescent="0.25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</row>
    <row r="870" spans="1:25" ht="15.75" customHeight="1" x14ac:dyDescent="0.25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</row>
    <row r="871" spans="1:25" ht="15.75" customHeight="1" x14ac:dyDescent="0.25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</row>
    <row r="872" spans="1:25" ht="15.75" customHeight="1" x14ac:dyDescent="0.25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</row>
    <row r="873" spans="1:25" ht="15.75" customHeight="1" x14ac:dyDescent="0.25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</row>
    <row r="874" spans="1:25" ht="15.75" customHeight="1" x14ac:dyDescent="0.25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</row>
    <row r="875" spans="1:25" ht="15.75" customHeight="1" x14ac:dyDescent="0.25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</row>
    <row r="876" spans="1:25" ht="15.75" customHeight="1" x14ac:dyDescent="0.25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</row>
    <row r="877" spans="1:25" ht="15.75" customHeight="1" x14ac:dyDescent="0.25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</row>
    <row r="878" spans="1:25" ht="15.75" customHeight="1" x14ac:dyDescent="0.25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</row>
    <row r="879" spans="1:25" ht="15.75" customHeight="1" x14ac:dyDescent="0.25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</row>
    <row r="880" spans="1:25" ht="15.75" customHeight="1" x14ac:dyDescent="0.25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</row>
    <row r="881" spans="1:25" ht="15.75" customHeight="1" x14ac:dyDescent="0.25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</row>
    <row r="882" spans="1:25" ht="15.75" customHeight="1" x14ac:dyDescent="0.25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</row>
    <row r="883" spans="1:25" ht="15.75" customHeight="1" x14ac:dyDescent="0.25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</row>
    <row r="884" spans="1:25" ht="15.75" customHeight="1" x14ac:dyDescent="0.25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</row>
    <row r="885" spans="1:25" ht="15.75" customHeight="1" x14ac:dyDescent="0.25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</row>
    <row r="886" spans="1:25" ht="15.75" customHeight="1" x14ac:dyDescent="0.25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</row>
    <row r="887" spans="1:25" ht="15.75" customHeight="1" x14ac:dyDescent="0.25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</row>
    <row r="888" spans="1:25" ht="15.75" customHeight="1" x14ac:dyDescent="0.25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</row>
    <row r="889" spans="1:25" ht="15.75" customHeight="1" x14ac:dyDescent="0.25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</row>
    <row r="890" spans="1:25" ht="15.75" customHeight="1" x14ac:dyDescent="0.25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</row>
    <row r="891" spans="1:25" ht="15.75" customHeight="1" x14ac:dyDescent="0.25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</row>
    <row r="892" spans="1:25" ht="15.75" customHeight="1" x14ac:dyDescent="0.25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</row>
    <row r="893" spans="1:25" ht="15.75" customHeight="1" x14ac:dyDescent="0.25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</row>
    <row r="894" spans="1:25" ht="15.75" customHeight="1" x14ac:dyDescent="0.25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</row>
    <row r="895" spans="1:25" ht="15.75" customHeight="1" x14ac:dyDescent="0.25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</row>
    <row r="896" spans="1:25" ht="15.75" customHeight="1" x14ac:dyDescent="0.25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</row>
    <row r="897" spans="1:25" ht="15.75" customHeight="1" x14ac:dyDescent="0.25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</row>
    <row r="898" spans="1:25" ht="15.75" customHeight="1" x14ac:dyDescent="0.25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</row>
    <row r="899" spans="1:25" ht="15.75" customHeight="1" x14ac:dyDescent="0.25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</row>
    <row r="900" spans="1:25" ht="15.75" customHeight="1" x14ac:dyDescent="0.25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</row>
    <row r="901" spans="1:25" ht="15.75" customHeight="1" x14ac:dyDescent="0.25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</row>
    <row r="902" spans="1:25" ht="15.75" customHeight="1" x14ac:dyDescent="0.25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</row>
    <row r="903" spans="1:25" ht="15.75" customHeight="1" x14ac:dyDescent="0.25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</row>
    <row r="904" spans="1:25" ht="15.75" customHeight="1" x14ac:dyDescent="0.25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</row>
    <row r="905" spans="1:25" ht="15.75" customHeight="1" x14ac:dyDescent="0.25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</row>
    <row r="906" spans="1:25" ht="15.75" customHeight="1" x14ac:dyDescent="0.25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</row>
    <row r="907" spans="1:25" ht="15.75" customHeight="1" x14ac:dyDescent="0.25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</row>
    <row r="908" spans="1:25" ht="15.75" customHeight="1" x14ac:dyDescent="0.25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</row>
    <row r="909" spans="1:25" ht="15.75" customHeight="1" x14ac:dyDescent="0.25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</row>
    <row r="910" spans="1:25" ht="15.75" customHeight="1" x14ac:dyDescent="0.25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</row>
    <row r="911" spans="1:25" ht="15.75" customHeight="1" x14ac:dyDescent="0.25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</row>
    <row r="912" spans="1:25" ht="15.75" customHeight="1" x14ac:dyDescent="0.25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</row>
    <row r="913" spans="1:25" ht="15.75" customHeight="1" x14ac:dyDescent="0.25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</row>
    <row r="914" spans="1:25" ht="15.75" customHeight="1" x14ac:dyDescent="0.25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</row>
    <row r="915" spans="1:25" ht="15.75" customHeight="1" x14ac:dyDescent="0.25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</row>
    <row r="916" spans="1:25" ht="15.75" customHeight="1" x14ac:dyDescent="0.25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</row>
    <row r="917" spans="1:25" ht="15.75" customHeight="1" x14ac:dyDescent="0.25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</row>
    <row r="918" spans="1:25" ht="15.75" customHeight="1" x14ac:dyDescent="0.25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</row>
    <row r="919" spans="1:25" ht="15.75" customHeight="1" x14ac:dyDescent="0.25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</row>
    <row r="920" spans="1:25" ht="15.75" customHeight="1" x14ac:dyDescent="0.25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</row>
    <row r="921" spans="1:25" ht="15.75" customHeight="1" x14ac:dyDescent="0.25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</row>
    <row r="922" spans="1:25" ht="15.75" customHeight="1" x14ac:dyDescent="0.25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</row>
    <row r="923" spans="1:25" ht="15.75" customHeight="1" x14ac:dyDescent="0.25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</row>
    <row r="924" spans="1:25" ht="15.75" customHeight="1" x14ac:dyDescent="0.25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</row>
    <row r="925" spans="1:25" ht="15.75" customHeight="1" x14ac:dyDescent="0.25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</row>
    <row r="926" spans="1:25" ht="15.75" customHeight="1" x14ac:dyDescent="0.25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</row>
    <row r="927" spans="1:25" ht="15.75" customHeight="1" x14ac:dyDescent="0.25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</row>
    <row r="928" spans="1:25" ht="15.75" customHeight="1" x14ac:dyDescent="0.25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</row>
    <row r="929" spans="1:25" ht="15.75" customHeight="1" x14ac:dyDescent="0.25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</row>
    <row r="930" spans="1:25" ht="15.75" customHeight="1" x14ac:dyDescent="0.25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</row>
    <row r="931" spans="1:25" ht="15.75" customHeight="1" x14ac:dyDescent="0.25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</row>
    <row r="932" spans="1:25" ht="15.75" customHeight="1" x14ac:dyDescent="0.25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</row>
    <row r="933" spans="1:25" ht="15.75" customHeight="1" x14ac:dyDescent="0.25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</row>
    <row r="934" spans="1:25" ht="15.75" customHeight="1" x14ac:dyDescent="0.25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</row>
    <row r="935" spans="1:25" ht="15.75" customHeight="1" x14ac:dyDescent="0.25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</row>
    <row r="936" spans="1:25" ht="15.75" customHeight="1" x14ac:dyDescent="0.25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</row>
    <row r="937" spans="1:25" ht="15.75" customHeight="1" x14ac:dyDescent="0.25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</row>
    <row r="938" spans="1:25" ht="15.75" customHeight="1" x14ac:dyDescent="0.25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</row>
    <row r="939" spans="1:25" ht="15.75" customHeight="1" x14ac:dyDescent="0.25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</row>
    <row r="940" spans="1:25" ht="15.75" customHeight="1" x14ac:dyDescent="0.25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</row>
    <row r="941" spans="1:25" ht="15.75" customHeight="1" x14ac:dyDescent="0.25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</row>
    <row r="942" spans="1:25" ht="15.75" customHeight="1" x14ac:dyDescent="0.25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</row>
    <row r="943" spans="1:25" ht="15.75" customHeight="1" x14ac:dyDescent="0.25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</row>
    <row r="944" spans="1:25" ht="15.75" customHeight="1" x14ac:dyDescent="0.25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</row>
    <row r="945" spans="1:25" ht="15.75" customHeight="1" x14ac:dyDescent="0.25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</row>
    <row r="946" spans="1:25" ht="15.75" customHeight="1" x14ac:dyDescent="0.25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</row>
    <row r="947" spans="1:25" ht="15.75" customHeight="1" x14ac:dyDescent="0.25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</row>
    <row r="948" spans="1:25" ht="15.75" customHeight="1" x14ac:dyDescent="0.25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</row>
    <row r="949" spans="1:25" ht="15.75" customHeight="1" x14ac:dyDescent="0.25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</row>
    <row r="950" spans="1:25" ht="15.75" customHeight="1" x14ac:dyDescent="0.25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</row>
    <row r="951" spans="1:25" ht="15.75" customHeight="1" x14ac:dyDescent="0.25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</row>
    <row r="952" spans="1:25" ht="15.75" customHeight="1" x14ac:dyDescent="0.25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</row>
  </sheetData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61"/>
  <sheetViews>
    <sheetView showGridLines="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53" sqref="C53"/>
    </sheetView>
  </sheetViews>
  <sheetFormatPr defaultColWidth="9.140625" defaultRowHeight="15.75" x14ac:dyDescent="0.25"/>
  <cols>
    <col min="1" max="2" width="9.140625" style="18"/>
    <col min="3" max="3" width="43" style="18" customWidth="1"/>
    <col min="4" max="14" width="12.140625" style="18" customWidth="1"/>
    <col min="15" max="16384" width="9.140625" style="18"/>
  </cols>
  <sheetData>
    <row r="2" spans="2:14" x14ac:dyDescent="0.25">
      <c r="E2" s="106">
        <v>0.1</v>
      </c>
    </row>
    <row r="3" spans="2:14" x14ac:dyDescent="0.25">
      <c r="C3" s="48" t="s">
        <v>43</v>
      </c>
      <c r="D3" s="49"/>
      <c r="E3" s="49"/>
      <c r="F3" s="49"/>
      <c r="G3" s="49"/>
      <c r="H3" s="49"/>
      <c r="I3" s="49"/>
      <c r="J3" s="49"/>
      <c r="K3" s="49"/>
      <c r="L3" s="49"/>
      <c r="M3" s="49"/>
      <c r="N3" s="50"/>
    </row>
    <row r="4" spans="2:14" x14ac:dyDescent="0.25">
      <c r="B4" s="23"/>
      <c r="C4" s="54"/>
      <c r="D4" s="55"/>
      <c r="E4" s="55"/>
      <c r="F4" s="55"/>
      <c r="G4" s="55"/>
      <c r="H4" s="55"/>
      <c r="I4" s="55"/>
      <c r="J4" s="55"/>
      <c r="K4" s="55"/>
      <c r="L4" s="55"/>
      <c r="M4" s="55"/>
      <c r="N4" s="56"/>
    </row>
    <row r="5" spans="2:14" x14ac:dyDescent="0.25">
      <c r="B5" s="23"/>
      <c r="C5" s="57"/>
      <c r="D5" s="52" t="s">
        <v>5</v>
      </c>
      <c r="E5" s="52" t="s">
        <v>5</v>
      </c>
      <c r="F5" s="52" t="s">
        <v>5</v>
      </c>
      <c r="G5" s="52" t="s">
        <v>5</v>
      </c>
      <c r="H5" s="52" t="s">
        <v>5</v>
      </c>
      <c r="I5" s="52" t="s">
        <v>5</v>
      </c>
      <c r="J5" s="52" t="s">
        <v>5</v>
      </c>
      <c r="K5" s="52" t="s">
        <v>5</v>
      </c>
      <c r="L5" s="52" t="s">
        <v>5</v>
      </c>
      <c r="M5" s="52" t="s">
        <v>5</v>
      </c>
      <c r="N5" s="51" t="s">
        <v>5</v>
      </c>
    </row>
    <row r="6" spans="2:14" x14ac:dyDescent="0.25">
      <c r="B6" s="23"/>
      <c r="C6" s="58" t="s">
        <v>44</v>
      </c>
      <c r="D6" s="59">
        <v>43830</v>
      </c>
      <c r="E6" s="59">
        <f>DATE(YEAR(D6)+1,MONTH(D6),DAY(D6))</f>
        <v>44196</v>
      </c>
      <c r="F6" s="59">
        <f t="shared" ref="F6:N6" si="0">DATE(YEAR(E6)+1,MONTH(E6),DAY(E6))</f>
        <v>44561</v>
      </c>
      <c r="G6" s="59">
        <f t="shared" si="0"/>
        <v>44926</v>
      </c>
      <c r="H6" s="59">
        <f t="shared" si="0"/>
        <v>45291</v>
      </c>
      <c r="I6" s="59">
        <f t="shared" si="0"/>
        <v>45657</v>
      </c>
      <c r="J6" s="59">
        <f t="shared" si="0"/>
        <v>46022</v>
      </c>
      <c r="K6" s="59">
        <f t="shared" si="0"/>
        <v>46387</v>
      </c>
      <c r="L6" s="59">
        <f t="shared" si="0"/>
        <v>46752</v>
      </c>
      <c r="M6" s="59">
        <f t="shared" si="0"/>
        <v>47118</v>
      </c>
      <c r="N6" s="60">
        <f t="shared" si="0"/>
        <v>47483</v>
      </c>
    </row>
    <row r="7" spans="2:14" x14ac:dyDescent="0.25">
      <c r="C7" s="55"/>
      <c r="D7" s="55"/>
      <c r="E7" s="61"/>
      <c r="F7" s="55"/>
      <c r="G7" s="55"/>
      <c r="H7" s="55"/>
      <c r="I7" s="55"/>
      <c r="J7" s="55"/>
      <c r="K7" s="55"/>
      <c r="L7" s="55"/>
      <c r="M7" s="55"/>
      <c r="N7" s="55"/>
    </row>
    <row r="8" spans="2:14" x14ac:dyDescent="0.25">
      <c r="C8" s="62" t="s">
        <v>42</v>
      </c>
      <c r="D8" s="63"/>
      <c r="E8" s="54"/>
      <c r="F8" s="63"/>
      <c r="G8" s="63"/>
      <c r="H8" s="63"/>
      <c r="I8" s="63"/>
      <c r="J8" s="63"/>
      <c r="K8" s="63"/>
      <c r="L8" s="63"/>
      <c r="M8" s="63"/>
      <c r="N8" s="63"/>
    </row>
    <row r="9" spans="2:14" x14ac:dyDescent="0.25">
      <c r="C9" s="63"/>
      <c r="D9" s="63"/>
      <c r="E9" s="54"/>
      <c r="F9" s="63"/>
      <c r="G9" s="63"/>
      <c r="H9" s="63"/>
      <c r="I9" s="63"/>
      <c r="J9" s="63"/>
      <c r="K9" s="63"/>
      <c r="L9" s="63"/>
      <c r="M9" s="63"/>
      <c r="N9" s="63"/>
    </row>
    <row r="10" spans="2:14" x14ac:dyDescent="0.25">
      <c r="C10" s="64" t="s">
        <v>47</v>
      </c>
      <c r="D10" s="63"/>
      <c r="E10" s="54"/>
      <c r="F10" s="63"/>
      <c r="G10" s="63"/>
      <c r="H10" s="63"/>
      <c r="I10" s="63"/>
      <c r="J10" s="63"/>
      <c r="K10" s="63"/>
      <c r="L10" s="63"/>
      <c r="M10" s="63"/>
      <c r="N10" s="63"/>
    </row>
    <row r="11" spans="2:14" x14ac:dyDescent="0.25">
      <c r="C11" s="63" t="str">
        <f>+'CF projection example'!C16</f>
        <v>Sales</v>
      </c>
      <c r="D11" s="65">
        <f>+'CF projection example'!E16</f>
        <v>40</v>
      </c>
      <c r="E11" s="66">
        <f>+'CF projection example'!F16</f>
        <v>42</v>
      </c>
      <c r="F11" s="65">
        <f>+'CF projection example'!G16</f>
        <v>44.1</v>
      </c>
      <c r="G11" s="65">
        <f>+'CF projection example'!H16</f>
        <v>46.305000000000007</v>
      </c>
      <c r="H11" s="65">
        <f>+'CF projection example'!I16</f>
        <v>48.620250000000006</v>
      </c>
      <c r="I11" s="65">
        <f>+'CF projection example'!J16</f>
        <v>51.051262500000007</v>
      </c>
      <c r="J11" s="65">
        <f>+'CF projection example'!K16</f>
        <v>53.603825625000013</v>
      </c>
      <c r="K11" s="65">
        <f>+'CF projection example'!L16</f>
        <v>56.284016906250017</v>
      </c>
      <c r="L11" s="65">
        <f>+'CF projection example'!M16</f>
        <v>59.098217751562522</v>
      </c>
      <c r="M11" s="65">
        <f>+'CF projection example'!N16</f>
        <v>62.053128639140652</v>
      </c>
      <c r="N11" s="65">
        <f>+'CF projection example'!O16</f>
        <v>65.155785071097682</v>
      </c>
    </row>
    <row r="12" spans="2:14" x14ac:dyDescent="0.25">
      <c r="C12" s="63" t="str">
        <f>+'CF projection example'!C19</f>
        <v>Interest income</v>
      </c>
      <c r="D12" s="65">
        <f>+'CF projection example'!E19</f>
        <v>0.4</v>
      </c>
      <c r="E12" s="66">
        <f>+'CF projection example'!F19</f>
        <v>0.42000000000000004</v>
      </c>
      <c r="F12" s="65">
        <f>+'CF projection example'!G19</f>
        <v>0.44100000000000006</v>
      </c>
      <c r="G12" s="65">
        <f>+'CF projection example'!H19</f>
        <v>0.46305000000000007</v>
      </c>
      <c r="H12" s="65">
        <f>+'CF projection example'!I19</f>
        <v>0.48620250000000009</v>
      </c>
      <c r="I12" s="65">
        <f>+'CF projection example'!J19</f>
        <v>0.51051262500000016</v>
      </c>
      <c r="J12" s="65">
        <f>+'CF projection example'!K19</f>
        <v>0.53603825625000023</v>
      </c>
      <c r="K12" s="65">
        <f>+'CF projection example'!L19</f>
        <v>0.56284016906250023</v>
      </c>
      <c r="L12" s="65">
        <f>+'CF projection example'!M19</f>
        <v>0.59098217751562532</v>
      </c>
      <c r="M12" s="65">
        <f>+'CF projection example'!N19</f>
        <v>0.62053128639140664</v>
      </c>
      <c r="N12" s="65">
        <f>+'CF projection example'!O19</f>
        <v>0.65155785071097705</v>
      </c>
    </row>
    <row r="13" spans="2:14" x14ac:dyDescent="0.25">
      <c r="C13" s="63" t="str">
        <f>+'CF projection example'!C20</f>
        <v>Other income</v>
      </c>
      <c r="D13" s="65">
        <f>+'CF projection example'!E20</f>
        <v>0.3</v>
      </c>
      <c r="E13" s="66">
        <f>+'CF projection example'!F20</f>
        <v>0.315</v>
      </c>
      <c r="F13" s="65">
        <f>+'CF projection example'!G20</f>
        <v>0.33075000000000004</v>
      </c>
      <c r="G13" s="65">
        <f>+'CF projection example'!H20</f>
        <v>0.34728750000000008</v>
      </c>
      <c r="H13" s="65">
        <f>+'CF projection example'!I20</f>
        <v>0.36465187500000013</v>
      </c>
      <c r="I13" s="65">
        <f>+'CF projection example'!J20</f>
        <v>0.38288446875000015</v>
      </c>
      <c r="J13" s="65">
        <f>+'CF projection example'!K20</f>
        <v>0.4020286921875002</v>
      </c>
      <c r="K13" s="65">
        <f>+'CF projection example'!L20</f>
        <v>0.42213012679687523</v>
      </c>
      <c r="L13" s="65">
        <f>+'CF projection example'!M20</f>
        <v>0.44323663313671902</v>
      </c>
      <c r="M13" s="65">
        <f>+'CF projection example'!N20</f>
        <v>0.46539846479355501</v>
      </c>
      <c r="N13" s="65">
        <f>+'CF projection example'!O20</f>
        <v>0.48866838803323276</v>
      </c>
    </row>
    <row r="14" spans="2:14" x14ac:dyDescent="0.25">
      <c r="C14" s="63"/>
      <c r="D14" s="65"/>
      <c r="E14" s="66"/>
      <c r="F14" s="65"/>
      <c r="G14" s="65"/>
      <c r="H14" s="65"/>
      <c r="I14" s="65"/>
      <c r="J14" s="65"/>
      <c r="K14" s="65"/>
      <c r="L14" s="65"/>
      <c r="M14" s="65"/>
      <c r="N14" s="65"/>
    </row>
    <row r="15" spans="2:14" x14ac:dyDescent="0.25">
      <c r="C15" s="67" t="s">
        <v>49</v>
      </c>
      <c r="D15" s="68">
        <f>+SUM(D11:D13)</f>
        <v>40.699999999999996</v>
      </c>
      <c r="E15" s="69">
        <f t="shared" ref="E15:N15" si="1">+SUM(E11:E13)</f>
        <v>42.734999999999999</v>
      </c>
      <c r="F15" s="68">
        <f t="shared" si="1"/>
        <v>44.871750000000006</v>
      </c>
      <c r="G15" s="68">
        <f t="shared" si="1"/>
        <v>47.11533750000001</v>
      </c>
      <c r="H15" s="68">
        <f t="shared" si="1"/>
        <v>49.471104375000003</v>
      </c>
      <c r="I15" s="68">
        <f t="shared" si="1"/>
        <v>51.944659593750004</v>
      </c>
      <c r="J15" s="68">
        <f t="shared" si="1"/>
        <v>54.541892573437515</v>
      </c>
      <c r="K15" s="68">
        <f t="shared" si="1"/>
        <v>57.268987202109386</v>
      </c>
      <c r="L15" s="68">
        <f t="shared" si="1"/>
        <v>60.13243656221487</v>
      </c>
      <c r="M15" s="68">
        <f t="shared" si="1"/>
        <v>63.139058390325609</v>
      </c>
      <c r="N15" s="68">
        <f t="shared" si="1"/>
        <v>66.296011309841887</v>
      </c>
    </row>
    <row r="16" spans="2:14" x14ac:dyDescent="0.25">
      <c r="C16" s="63"/>
      <c r="D16" s="63"/>
      <c r="E16" s="54"/>
      <c r="F16" s="63"/>
      <c r="G16" s="63"/>
      <c r="H16" s="63"/>
      <c r="I16" s="63"/>
      <c r="J16" s="63"/>
      <c r="K16" s="63"/>
      <c r="L16" s="63"/>
      <c r="M16" s="63"/>
      <c r="N16" s="63"/>
    </row>
    <row r="17" spans="3:14" x14ac:dyDescent="0.25">
      <c r="C17" s="64" t="s">
        <v>48</v>
      </c>
      <c r="D17" s="63"/>
      <c r="E17" s="54"/>
      <c r="F17" s="63"/>
      <c r="G17" s="63"/>
      <c r="H17" s="63"/>
      <c r="I17" s="63"/>
      <c r="J17" s="63"/>
      <c r="K17" s="63"/>
      <c r="L17" s="63"/>
      <c r="M17" s="63"/>
      <c r="N17" s="63"/>
    </row>
    <row r="18" spans="3:14" x14ac:dyDescent="0.25">
      <c r="C18" s="63"/>
      <c r="D18" s="63"/>
      <c r="E18" s="54"/>
      <c r="F18" s="63"/>
      <c r="G18" s="63"/>
      <c r="H18" s="63"/>
      <c r="I18" s="63"/>
      <c r="J18" s="63"/>
      <c r="K18" s="63"/>
      <c r="L18" s="63"/>
      <c r="M18" s="63"/>
      <c r="N18" s="63"/>
    </row>
    <row r="19" spans="3:14" x14ac:dyDescent="0.25">
      <c r="C19" s="63" t="str">
        <f>+'CF projection example'!C24</f>
        <v>Purchases (Stock etc)</v>
      </c>
      <c r="D19" s="65">
        <f>+'CF projection example'!E24</f>
        <v>25</v>
      </c>
      <c r="E19" s="66">
        <f>+'CF projection example'!F24</f>
        <v>26.25</v>
      </c>
      <c r="F19" s="65">
        <f>+'CF projection example'!G24</f>
        <v>27.5625</v>
      </c>
      <c r="G19" s="65">
        <f>+'CF projection example'!H24</f>
        <v>28.940625000000001</v>
      </c>
      <c r="H19" s="65">
        <f>+'CF projection example'!I24</f>
        <v>30.387656250000003</v>
      </c>
      <c r="I19" s="65">
        <f>+'CF projection example'!J24</f>
        <v>31.907039062500004</v>
      </c>
      <c r="J19" s="65">
        <f>+'CF projection example'!K24</f>
        <v>33.502391015625008</v>
      </c>
      <c r="K19" s="65">
        <f>+'CF projection example'!L24</f>
        <v>35.177510566406262</v>
      </c>
      <c r="L19" s="65">
        <f>+'CF projection example'!M24</f>
        <v>36.936386094726579</v>
      </c>
      <c r="M19" s="65">
        <f>+'CF projection example'!N24</f>
        <v>38.783205399462908</v>
      </c>
      <c r="N19" s="65">
        <f>+'CF projection example'!O24</f>
        <v>40.722365669436051</v>
      </c>
    </row>
    <row r="20" spans="3:14" x14ac:dyDescent="0.25">
      <c r="C20" s="63" t="str">
        <f>+'CF projection example'!C25</f>
        <v>Wages (incl. benefits and taxes)</v>
      </c>
      <c r="D20" s="65">
        <f>+'CF projection example'!E25</f>
        <v>3</v>
      </c>
      <c r="E20" s="66">
        <f>+'CF projection example'!F25</f>
        <v>3.1500000000000004</v>
      </c>
      <c r="F20" s="65">
        <f>+'CF projection example'!G25</f>
        <v>3.3075000000000006</v>
      </c>
      <c r="G20" s="65">
        <f>+'CF projection example'!H25</f>
        <v>3.4728750000000006</v>
      </c>
      <c r="H20" s="65">
        <f>+'CF projection example'!I25</f>
        <v>3.6465187500000007</v>
      </c>
      <c r="I20" s="65">
        <f>+'CF projection example'!J25</f>
        <v>3.8288446875000011</v>
      </c>
      <c r="J20" s="65">
        <f>+'CF projection example'!K25</f>
        <v>4.0202869218750017</v>
      </c>
      <c r="K20" s="65">
        <f>+'CF projection example'!L25</f>
        <v>4.2213012679687516</v>
      </c>
      <c r="L20" s="65">
        <f>+'CF projection example'!M25</f>
        <v>4.4323663313671897</v>
      </c>
      <c r="M20" s="65">
        <f>+'CF projection example'!N25</f>
        <v>4.6539846479355491</v>
      </c>
      <c r="N20" s="65">
        <f>+'CF projection example'!O25</f>
        <v>4.8866838803323267</v>
      </c>
    </row>
    <row r="21" spans="3:14" x14ac:dyDescent="0.25">
      <c r="C21" s="63" t="str">
        <f>+'CF projection example'!C26</f>
        <v>Rent</v>
      </c>
      <c r="D21" s="65">
        <f>+'CF projection example'!E26</f>
        <v>2</v>
      </c>
      <c r="E21" s="66">
        <f>+'CF projection example'!F26</f>
        <v>2.1</v>
      </c>
      <c r="F21" s="65">
        <f>+'CF projection example'!G26</f>
        <v>2.2050000000000001</v>
      </c>
      <c r="G21" s="65">
        <f>+'CF projection example'!H26</f>
        <v>2.3152500000000003</v>
      </c>
      <c r="H21" s="65">
        <f>+'CF projection example'!I26</f>
        <v>2.4310125000000005</v>
      </c>
      <c r="I21" s="65">
        <f>+'CF projection example'!J26</f>
        <v>2.5525631250000007</v>
      </c>
      <c r="J21" s="65">
        <f>+'CF projection example'!K26</f>
        <v>2.6801912812500008</v>
      </c>
      <c r="K21" s="65">
        <f>+'CF projection example'!L26</f>
        <v>2.8142008453125009</v>
      </c>
      <c r="L21" s="65">
        <f>+'CF projection example'!M26</f>
        <v>2.954910887578126</v>
      </c>
      <c r="M21" s="65">
        <f>+'CF projection example'!N26</f>
        <v>3.1026564319570324</v>
      </c>
      <c r="N21" s="65">
        <f>+'CF projection example'!O26</f>
        <v>3.257789253554884</v>
      </c>
    </row>
    <row r="22" spans="3:14" x14ac:dyDescent="0.25">
      <c r="C22" s="63" t="str">
        <f>+'CF projection example'!C27</f>
        <v>Utilities (electricity, gas, water)</v>
      </c>
      <c r="D22" s="65">
        <f>+'CF projection example'!E27</f>
        <v>2</v>
      </c>
      <c r="E22" s="66">
        <f>+'CF projection example'!F27</f>
        <v>2.1</v>
      </c>
      <c r="F22" s="65">
        <f>+'CF projection example'!G27</f>
        <v>2.2050000000000001</v>
      </c>
      <c r="G22" s="65">
        <f>+'CF projection example'!H27</f>
        <v>2.3152500000000003</v>
      </c>
      <c r="H22" s="65">
        <f>+'CF projection example'!I27</f>
        <v>2.4310125000000005</v>
      </c>
      <c r="I22" s="65">
        <f>+'CF projection example'!J27</f>
        <v>2.5525631250000007</v>
      </c>
      <c r="J22" s="65">
        <f>+'CF projection example'!K27</f>
        <v>2.6801912812500008</v>
      </c>
      <c r="K22" s="65">
        <f>+'CF projection example'!L27</f>
        <v>2.8142008453125009</v>
      </c>
      <c r="L22" s="65">
        <f>+'CF projection example'!M27</f>
        <v>2.954910887578126</v>
      </c>
      <c r="M22" s="65">
        <f>+'CF projection example'!N27</f>
        <v>3.1026564319570324</v>
      </c>
      <c r="N22" s="65">
        <f>+'CF projection example'!O27</f>
        <v>3.257789253554884</v>
      </c>
    </row>
    <row r="23" spans="3:14" x14ac:dyDescent="0.25">
      <c r="C23" s="63" t="str">
        <f>+'CF projection example'!C28</f>
        <v>Advertising &amp; marketing</v>
      </c>
      <c r="D23" s="65">
        <f>+'CF projection example'!E28</f>
        <v>0.5</v>
      </c>
      <c r="E23" s="66">
        <f>+'CF projection example'!F28</f>
        <v>0.52500000000000002</v>
      </c>
      <c r="F23" s="65">
        <f>+'CF projection example'!G28</f>
        <v>0.55125000000000002</v>
      </c>
      <c r="G23" s="65">
        <f>+'CF projection example'!H28</f>
        <v>0.57881250000000006</v>
      </c>
      <c r="H23" s="65">
        <f>+'CF projection example'!I28</f>
        <v>0.60775312500000012</v>
      </c>
      <c r="I23" s="65">
        <f>+'CF projection example'!J28</f>
        <v>0.63814078125000018</v>
      </c>
      <c r="J23" s="65">
        <f>+'CF projection example'!K28</f>
        <v>0.67004782031250021</v>
      </c>
      <c r="K23" s="65">
        <f>+'CF projection example'!L28</f>
        <v>0.70355021132812523</v>
      </c>
      <c r="L23" s="65">
        <f>+'CF projection example'!M28</f>
        <v>0.73872772189453151</v>
      </c>
      <c r="M23" s="65">
        <f>+'CF projection example'!N28</f>
        <v>0.77566410798925811</v>
      </c>
      <c r="N23" s="65">
        <f>+'CF projection example'!O28</f>
        <v>0.81444731338872101</v>
      </c>
    </row>
    <row r="24" spans="3:14" x14ac:dyDescent="0.25">
      <c r="C24" s="63" t="str">
        <f>+'CF projection example'!C29</f>
        <v>Repairs &amp; maintenance</v>
      </c>
      <c r="D24" s="65">
        <f>+'CF projection example'!E29</f>
        <v>0.5</v>
      </c>
      <c r="E24" s="66">
        <f>+'CF projection example'!F29</f>
        <v>0.52500000000000002</v>
      </c>
      <c r="F24" s="65">
        <f>+'CF projection example'!G29</f>
        <v>0.55125000000000002</v>
      </c>
      <c r="G24" s="65">
        <f>+'CF projection example'!H29</f>
        <v>0.57881250000000006</v>
      </c>
      <c r="H24" s="65">
        <f>+'CF projection example'!I29</f>
        <v>0.60775312500000012</v>
      </c>
      <c r="I24" s="65">
        <f>+'CF projection example'!J29</f>
        <v>0.63814078125000018</v>
      </c>
      <c r="J24" s="65">
        <f>+'CF projection example'!K29</f>
        <v>0.67004782031250021</v>
      </c>
      <c r="K24" s="65">
        <f>+'CF projection example'!L29</f>
        <v>0.70355021132812523</v>
      </c>
      <c r="L24" s="65">
        <f>+'CF projection example'!M29</f>
        <v>0.73872772189453151</v>
      </c>
      <c r="M24" s="65">
        <f>+'CF projection example'!N29</f>
        <v>0.77566410798925811</v>
      </c>
      <c r="N24" s="65">
        <f>+'CF projection example'!O29</f>
        <v>0.81444731338872101</v>
      </c>
    </row>
    <row r="25" spans="3:14" x14ac:dyDescent="0.25">
      <c r="C25" s="63" t="str">
        <f>+'CF projection example'!C30</f>
        <v>Bank fees &amp; charges</v>
      </c>
      <c r="D25" s="65">
        <f>+'CF projection example'!E30</f>
        <v>0.2</v>
      </c>
      <c r="E25" s="66">
        <f>+'CF projection example'!F30</f>
        <v>0.21000000000000002</v>
      </c>
      <c r="F25" s="65">
        <f>+'CF projection example'!G30</f>
        <v>0.22050000000000003</v>
      </c>
      <c r="G25" s="65">
        <f>+'CF projection example'!H30</f>
        <v>0.23152500000000004</v>
      </c>
      <c r="H25" s="65">
        <f>+'CF projection example'!I30</f>
        <v>0.24310125000000005</v>
      </c>
      <c r="I25" s="65">
        <f>+'CF projection example'!J30</f>
        <v>0.25525631250000008</v>
      </c>
      <c r="J25" s="65">
        <f>+'CF projection example'!K30</f>
        <v>0.26801912812500012</v>
      </c>
      <c r="K25" s="65">
        <f>+'CF projection example'!L30</f>
        <v>0.28142008453125011</v>
      </c>
      <c r="L25" s="65">
        <f>+'CF projection example'!M30</f>
        <v>0.29549108875781266</v>
      </c>
      <c r="M25" s="65">
        <f>+'CF projection example'!N30</f>
        <v>0.31026564319570332</v>
      </c>
      <c r="N25" s="65">
        <f>+'CF projection example'!O30</f>
        <v>0.32577892535548852</v>
      </c>
    </row>
    <row r="26" spans="3:14" x14ac:dyDescent="0.25">
      <c r="C26" s="63" t="str">
        <f>+'CF projection example'!C31</f>
        <v>Insurance</v>
      </c>
      <c r="D26" s="65">
        <f>+'CF projection example'!E31</f>
        <v>0.2</v>
      </c>
      <c r="E26" s="66">
        <f>+'CF projection example'!F31</f>
        <v>0.21000000000000002</v>
      </c>
      <c r="F26" s="65">
        <f>+'CF projection example'!G31</f>
        <v>0.22050000000000003</v>
      </c>
      <c r="G26" s="65">
        <f>+'CF projection example'!H31</f>
        <v>0.23152500000000004</v>
      </c>
      <c r="H26" s="65">
        <f>+'CF projection example'!I31</f>
        <v>0.24310125000000005</v>
      </c>
      <c r="I26" s="65">
        <f>+'CF projection example'!J31</f>
        <v>0.25525631250000008</v>
      </c>
      <c r="J26" s="65">
        <f>+'CF projection example'!K31</f>
        <v>0.26801912812500012</v>
      </c>
      <c r="K26" s="65">
        <f>+'CF projection example'!L31</f>
        <v>0.28142008453125011</v>
      </c>
      <c r="L26" s="65">
        <f>+'CF projection example'!M31</f>
        <v>0.29549108875781266</v>
      </c>
      <c r="M26" s="65">
        <f>+'CF projection example'!N31</f>
        <v>0.31026564319570332</v>
      </c>
      <c r="N26" s="65">
        <f>+'CF projection example'!O31</f>
        <v>0.32577892535548852</v>
      </c>
    </row>
    <row r="27" spans="3:14" x14ac:dyDescent="0.25">
      <c r="C27" s="63" t="str">
        <f>+'CF projection example'!C32</f>
        <v>Telephone</v>
      </c>
      <c r="D27" s="65">
        <f>+'CF projection example'!E32</f>
        <v>0.2</v>
      </c>
      <c r="E27" s="66">
        <f>+'CF projection example'!F32</f>
        <v>0.21000000000000002</v>
      </c>
      <c r="F27" s="65">
        <f>+'CF projection example'!G32</f>
        <v>0.22050000000000003</v>
      </c>
      <c r="G27" s="65">
        <f>+'CF projection example'!H32</f>
        <v>0.23152500000000004</v>
      </c>
      <c r="H27" s="65">
        <f>+'CF projection example'!I32</f>
        <v>0.24310125000000005</v>
      </c>
      <c r="I27" s="65">
        <f>+'CF projection example'!J32</f>
        <v>0.25525631250000008</v>
      </c>
      <c r="J27" s="65">
        <f>+'CF projection example'!K32</f>
        <v>0.26801912812500012</v>
      </c>
      <c r="K27" s="65">
        <f>+'CF projection example'!L32</f>
        <v>0.28142008453125011</v>
      </c>
      <c r="L27" s="65">
        <f>+'CF projection example'!M32</f>
        <v>0.29549108875781266</v>
      </c>
      <c r="M27" s="65">
        <f>+'CF projection example'!N32</f>
        <v>0.31026564319570332</v>
      </c>
      <c r="N27" s="65">
        <f>+'CF projection example'!O32</f>
        <v>0.32577892535548852</v>
      </c>
    </row>
    <row r="28" spans="3:14" x14ac:dyDescent="0.25">
      <c r="C28" s="63" t="str">
        <f>+'CF projection example'!C33</f>
        <v>Postage</v>
      </c>
      <c r="D28" s="65">
        <f>+'CF projection example'!E33</f>
        <v>0.2</v>
      </c>
      <c r="E28" s="66">
        <f>+'CF projection example'!F33</f>
        <v>0.21000000000000002</v>
      </c>
      <c r="F28" s="65">
        <f>+'CF projection example'!G33</f>
        <v>0.22050000000000003</v>
      </c>
      <c r="G28" s="65">
        <f>+'CF projection example'!H33</f>
        <v>0.23152500000000004</v>
      </c>
      <c r="H28" s="65">
        <f>+'CF projection example'!I33</f>
        <v>0.24310125000000005</v>
      </c>
      <c r="I28" s="65">
        <f>+'CF projection example'!J33</f>
        <v>0.25525631250000008</v>
      </c>
      <c r="J28" s="65">
        <f>+'CF projection example'!K33</f>
        <v>0.26801912812500012</v>
      </c>
      <c r="K28" s="65">
        <f>+'CF projection example'!L33</f>
        <v>0.28142008453125011</v>
      </c>
      <c r="L28" s="65">
        <f>+'CF projection example'!M33</f>
        <v>0.29549108875781266</v>
      </c>
      <c r="M28" s="65">
        <f>+'CF projection example'!N33</f>
        <v>0.31026564319570332</v>
      </c>
      <c r="N28" s="65">
        <f>+'CF projection example'!O33</f>
        <v>0.32577892535548852</v>
      </c>
    </row>
    <row r="29" spans="3:14" x14ac:dyDescent="0.25">
      <c r="C29" s="63" t="str">
        <f>+'CF projection example'!C34</f>
        <v>Office suppliers</v>
      </c>
      <c r="D29" s="65">
        <f>+'CF projection example'!E34</f>
        <v>0.2</v>
      </c>
      <c r="E29" s="66">
        <f>+'CF projection example'!F34</f>
        <v>0.21000000000000002</v>
      </c>
      <c r="F29" s="65">
        <f>+'CF projection example'!G34</f>
        <v>0.22050000000000003</v>
      </c>
      <c r="G29" s="65">
        <f>+'CF projection example'!H34</f>
        <v>0.23152500000000004</v>
      </c>
      <c r="H29" s="65">
        <f>+'CF projection example'!I34</f>
        <v>0.24310125000000005</v>
      </c>
      <c r="I29" s="65">
        <f>+'CF projection example'!J34</f>
        <v>0.25525631250000008</v>
      </c>
      <c r="J29" s="65">
        <f>+'CF projection example'!K34</f>
        <v>0.26801912812500012</v>
      </c>
      <c r="K29" s="65">
        <f>+'CF projection example'!L34</f>
        <v>0.28142008453125011</v>
      </c>
      <c r="L29" s="65">
        <f>+'CF projection example'!M34</f>
        <v>0.29549108875781266</v>
      </c>
      <c r="M29" s="65">
        <f>+'CF projection example'!N34</f>
        <v>0.31026564319570332</v>
      </c>
      <c r="N29" s="65">
        <f>+'CF projection example'!O34</f>
        <v>0.32577892535548852</v>
      </c>
    </row>
    <row r="30" spans="3:14" x14ac:dyDescent="0.25">
      <c r="C30" s="63" t="str">
        <f>+'CF projection example'!C35</f>
        <v>Loan payments</v>
      </c>
      <c r="D30" s="65">
        <f>+'CF projection example'!E35</f>
        <v>1</v>
      </c>
      <c r="E30" s="66">
        <f>+'CF projection example'!F35</f>
        <v>1.05</v>
      </c>
      <c r="F30" s="65">
        <f>+'CF projection example'!G35</f>
        <v>1.1025</v>
      </c>
      <c r="G30" s="65">
        <f>+'CF projection example'!H35</f>
        <v>1.1576250000000001</v>
      </c>
      <c r="H30" s="65">
        <f>+'CF projection example'!I35</f>
        <v>1.2155062500000002</v>
      </c>
      <c r="I30" s="65">
        <f>+'CF projection example'!J35</f>
        <v>1.2762815625000004</v>
      </c>
      <c r="J30" s="65">
        <f>+'CF projection example'!K35</f>
        <v>1.3400956406250004</v>
      </c>
      <c r="K30" s="65">
        <f>+'CF projection example'!L35</f>
        <v>1.4071004226562505</v>
      </c>
      <c r="L30" s="65">
        <f>+'CF projection example'!M35</f>
        <v>1.477455443789063</v>
      </c>
      <c r="M30" s="65">
        <f>+'CF projection example'!N35</f>
        <v>1.5513282159785162</v>
      </c>
      <c r="N30" s="65">
        <f>+'CF projection example'!O35</f>
        <v>1.628894626777442</v>
      </c>
    </row>
    <row r="31" spans="3:14" x14ac:dyDescent="0.25">
      <c r="C31" s="63" t="str">
        <f>+'CF projection example'!C36</f>
        <v>Motor vehicle expenses</v>
      </c>
      <c r="D31" s="65">
        <f>+'CF projection example'!E36</f>
        <v>0.1</v>
      </c>
      <c r="E31" s="66">
        <f>+'CF projection example'!F36</f>
        <v>0.10500000000000001</v>
      </c>
      <c r="F31" s="65">
        <f>+'CF projection example'!G36</f>
        <v>0.11025000000000001</v>
      </c>
      <c r="G31" s="65">
        <f>+'CF projection example'!H36</f>
        <v>0.11576250000000002</v>
      </c>
      <c r="H31" s="65">
        <f>+'CF projection example'!I36</f>
        <v>0.12155062500000002</v>
      </c>
      <c r="I31" s="65">
        <f>+'CF projection example'!J36</f>
        <v>0.12762815625000004</v>
      </c>
      <c r="J31" s="65">
        <f>+'CF projection example'!K36</f>
        <v>0.13400956406250006</v>
      </c>
      <c r="K31" s="65">
        <f>+'CF projection example'!L36</f>
        <v>0.14071004226562506</v>
      </c>
      <c r="L31" s="65">
        <f>+'CF projection example'!M36</f>
        <v>0.14774554437890633</v>
      </c>
      <c r="M31" s="65">
        <f>+'CF projection example'!N36</f>
        <v>0.15513282159785166</v>
      </c>
      <c r="N31" s="65">
        <f>+'CF projection example'!O36</f>
        <v>0.16288946267774426</v>
      </c>
    </row>
    <row r="32" spans="3:14" x14ac:dyDescent="0.25">
      <c r="C32" s="63" t="str">
        <f>+'CF projection example'!C37</f>
        <v>Stationery &amp; printing</v>
      </c>
      <c r="D32" s="65">
        <f>+'CF projection example'!E37</f>
        <v>0.1</v>
      </c>
      <c r="E32" s="66">
        <f>+'CF projection example'!F37</f>
        <v>0.10500000000000001</v>
      </c>
      <c r="F32" s="65">
        <f>+'CF projection example'!G37</f>
        <v>0.11025000000000001</v>
      </c>
      <c r="G32" s="65">
        <f>+'CF projection example'!H37</f>
        <v>0.11576250000000002</v>
      </c>
      <c r="H32" s="65">
        <f>+'CF projection example'!I37</f>
        <v>0.12155062500000002</v>
      </c>
      <c r="I32" s="65">
        <f>+'CF projection example'!J37</f>
        <v>0.12762815625000004</v>
      </c>
      <c r="J32" s="65">
        <f>+'CF projection example'!K37</f>
        <v>0.13400956406250006</v>
      </c>
      <c r="K32" s="65">
        <f>+'CF projection example'!L37</f>
        <v>0.14071004226562506</v>
      </c>
      <c r="L32" s="65">
        <f>+'CF projection example'!M37</f>
        <v>0.14774554437890633</v>
      </c>
      <c r="M32" s="65">
        <f>+'CF projection example'!N37</f>
        <v>0.15513282159785166</v>
      </c>
      <c r="N32" s="65">
        <f>+'CF projection example'!O37</f>
        <v>0.16288946267774426</v>
      </c>
    </row>
    <row r="33" spans="3:14" x14ac:dyDescent="0.25">
      <c r="C33" s="63" t="str">
        <f>+'CF projection example'!C38</f>
        <v>Licensing</v>
      </c>
      <c r="D33" s="65">
        <f>+'CF projection example'!E38</f>
        <v>0.2</v>
      </c>
      <c r="E33" s="66">
        <f>+'CF projection example'!F38</f>
        <v>0.21000000000000002</v>
      </c>
      <c r="F33" s="65">
        <f>+'CF projection example'!G38</f>
        <v>0.22050000000000003</v>
      </c>
      <c r="G33" s="65">
        <f>+'CF projection example'!H38</f>
        <v>0.23152500000000004</v>
      </c>
      <c r="H33" s="65">
        <f>+'CF projection example'!I38</f>
        <v>0.24310125000000005</v>
      </c>
      <c r="I33" s="65">
        <f>+'CF projection example'!J38</f>
        <v>0.25525631250000008</v>
      </c>
      <c r="J33" s="65">
        <f>+'CF projection example'!K38</f>
        <v>0.26801912812500012</v>
      </c>
      <c r="K33" s="65">
        <f>+'CF projection example'!L38</f>
        <v>0.28142008453125011</v>
      </c>
      <c r="L33" s="65">
        <f>+'CF projection example'!M38</f>
        <v>0.29549108875781266</v>
      </c>
      <c r="M33" s="65">
        <f>+'CF projection example'!N38</f>
        <v>0.31026564319570332</v>
      </c>
      <c r="N33" s="65">
        <f>+'CF projection example'!O38</f>
        <v>0.32577892535548852</v>
      </c>
    </row>
    <row r="34" spans="3:14" x14ac:dyDescent="0.25">
      <c r="C34" s="63" t="str">
        <f>+'CF projection example'!C40</f>
        <v>Bank charges</v>
      </c>
      <c r="D34" s="65">
        <f>+'CF projection example'!E40</f>
        <v>0.2</v>
      </c>
      <c r="E34" s="66">
        <f>+'CF projection example'!F40</f>
        <v>0.21000000000000002</v>
      </c>
      <c r="F34" s="65">
        <f>+'CF projection example'!G40</f>
        <v>0.22050000000000003</v>
      </c>
      <c r="G34" s="65">
        <f>+'CF projection example'!H40</f>
        <v>0.23152500000000004</v>
      </c>
      <c r="H34" s="65">
        <f>+'CF projection example'!I40</f>
        <v>0.24310125000000005</v>
      </c>
      <c r="I34" s="65">
        <f>+'CF projection example'!J40</f>
        <v>0.25525631250000008</v>
      </c>
      <c r="J34" s="65">
        <f>+'CF projection example'!K40</f>
        <v>0.26801912812500012</v>
      </c>
      <c r="K34" s="65">
        <f>+'CF projection example'!L40</f>
        <v>0.28142008453125011</v>
      </c>
      <c r="L34" s="65">
        <f>+'CF projection example'!M40</f>
        <v>0.29549108875781266</v>
      </c>
      <c r="M34" s="65">
        <f>+'CF projection example'!N40</f>
        <v>0.31026564319570332</v>
      </c>
      <c r="N34" s="65">
        <f>+'CF projection example'!O40</f>
        <v>0.32577892535548852</v>
      </c>
    </row>
    <row r="35" spans="3:14" x14ac:dyDescent="0.25">
      <c r="C35" s="63" t="str">
        <f>+'CF projection example'!C41</f>
        <v>Tax payments</v>
      </c>
      <c r="D35" s="65">
        <f>+'CF projection example'!E41</f>
        <v>1</v>
      </c>
      <c r="E35" s="66">
        <f>+'CF projection example'!F41</f>
        <v>1.05</v>
      </c>
      <c r="F35" s="65">
        <f>+'CF projection example'!G41</f>
        <v>1.1025</v>
      </c>
      <c r="G35" s="65">
        <f>+'CF projection example'!H41</f>
        <v>1.1576250000000001</v>
      </c>
      <c r="H35" s="65">
        <f>+'CF projection example'!I41</f>
        <v>1.2155062500000002</v>
      </c>
      <c r="I35" s="65">
        <f>+'CF projection example'!J41</f>
        <v>1.2762815625000004</v>
      </c>
      <c r="J35" s="65">
        <f>+'CF projection example'!K41</f>
        <v>1.3400956406250004</v>
      </c>
      <c r="K35" s="65">
        <f>+'CF projection example'!L41</f>
        <v>1.4071004226562505</v>
      </c>
      <c r="L35" s="65">
        <f>+'CF projection example'!M41</f>
        <v>1.477455443789063</v>
      </c>
      <c r="M35" s="65">
        <f>+'CF projection example'!N41</f>
        <v>1.5513282159785162</v>
      </c>
      <c r="N35" s="65">
        <f>+'CF projection example'!O41</f>
        <v>1.628894626777442</v>
      </c>
    </row>
    <row r="36" spans="3:14" x14ac:dyDescent="0.25">
      <c r="C36" s="63" t="str">
        <f>+'CF projection example'!C42</f>
        <v>Accountant fees</v>
      </c>
      <c r="D36" s="65">
        <f>+'CF projection example'!E42</f>
        <v>0.2</v>
      </c>
      <c r="E36" s="66">
        <f>+'CF projection example'!F42</f>
        <v>0.21000000000000002</v>
      </c>
      <c r="F36" s="65">
        <f>+'CF projection example'!G42</f>
        <v>0.22050000000000003</v>
      </c>
      <c r="G36" s="65">
        <f>+'CF projection example'!H42</f>
        <v>0.23152500000000004</v>
      </c>
      <c r="H36" s="65">
        <f>+'CF projection example'!I42</f>
        <v>0.24310125000000005</v>
      </c>
      <c r="I36" s="65">
        <f>+'CF projection example'!J42</f>
        <v>0.25525631250000008</v>
      </c>
      <c r="J36" s="65">
        <f>+'CF projection example'!K42</f>
        <v>0.26801912812500012</v>
      </c>
      <c r="K36" s="65">
        <f>+'CF projection example'!L42</f>
        <v>0.28142008453125011</v>
      </c>
      <c r="L36" s="65">
        <f>+'CF projection example'!M42</f>
        <v>0.29549108875781266</v>
      </c>
      <c r="M36" s="65">
        <f>+'CF projection example'!N42</f>
        <v>0.31026564319570332</v>
      </c>
      <c r="N36" s="65">
        <f>+'CF projection example'!O42</f>
        <v>0.32577892535548852</v>
      </c>
    </row>
    <row r="37" spans="3:14" x14ac:dyDescent="0.25">
      <c r="C37" s="63" t="str">
        <f>+'CF projection example'!C44</f>
        <v>Other</v>
      </c>
      <c r="D37" s="65">
        <f>+'CF projection example'!E44</f>
        <v>0.5</v>
      </c>
      <c r="E37" s="66">
        <f>+'CF projection example'!F44</f>
        <v>0.52500000000000002</v>
      </c>
      <c r="F37" s="65">
        <f>+'CF projection example'!G44</f>
        <v>0.55125000000000002</v>
      </c>
      <c r="G37" s="65">
        <f>+'CF projection example'!H44</f>
        <v>0.57881250000000006</v>
      </c>
      <c r="H37" s="65">
        <f>+'CF projection example'!I44</f>
        <v>0.60775312500000012</v>
      </c>
      <c r="I37" s="65">
        <f>+'CF projection example'!J44</f>
        <v>0.63814078125000018</v>
      </c>
      <c r="J37" s="65">
        <f>+'CF projection example'!K44</f>
        <v>0.67004782031250021</v>
      </c>
      <c r="K37" s="65">
        <f>+'CF projection example'!L44</f>
        <v>0.70355021132812523</v>
      </c>
      <c r="L37" s="65">
        <f>+'CF projection example'!M44</f>
        <v>0.73872772189453151</v>
      </c>
      <c r="M37" s="65">
        <f>+'CF projection example'!N44</f>
        <v>0.77566410798925811</v>
      </c>
      <c r="N37" s="65">
        <f>+'CF projection example'!O44</f>
        <v>0.81444731338872101</v>
      </c>
    </row>
    <row r="38" spans="3:14" x14ac:dyDescent="0.25">
      <c r="C38" s="63"/>
      <c r="D38" s="63"/>
      <c r="E38" s="54"/>
      <c r="F38" s="63"/>
      <c r="G38" s="63"/>
      <c r="H38" s="63"/>
      <c r="I38" s="63"/>
      <c r="J38" s="63"/>
      <c r="K38" s="63"/>
      <c r="L38" s="63"/>
      <c r="M38" s="63"/>
      <c r="N38" s="63"/>
    </row>
    <row r="39" spans="3:14" x14ac:dyDescent="0.25">
      <c r="C39" s="67" t="s">
        <v>50</v>
      </c>
      <c r="D39" s="68">
        <f>+SUM(D19:D37)</f>
        <v>37.300000000000026</v>
      </c>
      <c r="E39" s="69">
        <f t="shared" ref="E39:N39" si="2">+SUM(E19:E37)</f>
        <v>39.164999999999992</v>
      </c>
      <c r="F39" s="68">
        <f t="shared" si="2"/>
        <v>41.12325000000002</v>
      </c>
      <c r="G39" s="68">
        <f t="shared" si="2"/>
        <v>43.179412499999984</v>
      </c>
      <c r="H39" s="68">
        <f t="shared" si="2"/>
        <v>45.338383125000021</v>
      </c>
      <c r="I39" s="68">
        <f t="shared" si="2"/>
        <v>47.605302281250026</v>
      </c>
      <c r="J39" s="68">
        <f t="shared" si="2"/>
        <v>49.985567395312493</v>
      </c>
      <c r="K39" s="68">
        <f t="shared" si="2"/>
        <v>52.484845765078127</v>
      </c>
      <c r="L39" s="68">
        <f t="shared" si="2"/>
        <v>55.109088053332066</v>
      </c>
      <c r="M39" s="68">
        <f t="shared" si="2"/>
        <v>57.864542455998674</v>
      </c>
      <c r="N39" s="68">
        <f t="shared" si="2"/>
        <v>60.757769578798573</v>
      </c>
    </row>
    <row r="40" spans="3:14" x14ac:dyDescent="0.25">
      <c r="C40" s="63"/>
      <c r="D40" s="63"/>
      <c r="E40" s="54"/>
      <c r="F40" s="63"/>
      <c r="G40" s="63"/>
      <c r="H40" s="63"/>
      <c r="I40" s="63"/>
      <c r="J40" s="63"/>
      <c r="K40" s="63"/>
      <c r="L40" s="63"/>
      <c r="M40" s="63"/>
      <c r="N40" s="63"/>
    </row>
    <row r="41" spans="3:14" x14ac:dyDescent="0.25">
      <c r="C41" s="70" t="s">
        <v>51</v>
      </c>
      <c r="D41" s="71">
        <f>+D15-D39</f>
        <v>3.3999999999999702</v>
      </c>
      <c r="E41" s="72">
        <f t="shared" ref="E41:N41" si="3">+E15-E39</f>
        <v>3.5700000000000074</v>
      </c>
      <c r="F41" s="71">
        <f t="shared" si="3"/>
        <v>3.7484999999999857</v>
      </c>
      <c r="G41" s="71">
        <f t="shared" si="3"/>
        <v>3.9359250000000259</v>
      </c>
      <c r="H41" s="71">
        <f t="shared" si="3"/>
        <v>4.1327212499999817</v>
      </c>
      <c r="I41" s="71">
        <f t="shared" si="3"/>
        <v>4.3393573124999776</v>
      </c>
      <c r="J41" s="71">
        <f t="shared" si="3"/>
        <v>4.5563251781250216</v>
      </c>
      <c r="K41" s="71">
        <f t="shared" si="3"/>
        <v>4.7841414370312592</v>
      </c>
      <c r="L41" s="71">
        <f t="shared" si="3"/>
        <v>5.0233485088828047</v>
      </c>
      <c r="M41" s="71">
        <f t="shared" si="3"/>
        <v>5.274515934326935</v>
      </c>
      <c r="N41" s="71">
        <f t="shared" si="3"/>
        <v>5.5382417310433141</v>
      </c>
    </row>
    <row r="42" spans="3:14" x14ac:dyDescent="0.25">
      <c r="C42" s="63"/>
      <c r="D42" s="63"/>
      <c r="E42" s="54"/>
      <c r="F42" s="63"/>
      <c r="G42" s="63"/>
      <c r="H42" s="63"/>
      <c r="I42" s="63"/>
      <c r="J42" s="63"/>
      <c r="K42" s="63"/>
      <c r="L42" s="63"/>
      <c r="M42" s="63"/>
      <c r="N42" s="63"/>
    </row>
    <row r="43" spans="3:14" x14ac:dyDescent="0.25">
      <c r="C43" s="63"/>
      <c r="D43" s="63"/>
      <c r="E43" s="54"/>
      <c r="F43" s="63"/>
      <c r="G43" s="63"/>
      <c r="H43" s="63"/>
      <c r="I43" s="63"/>
      <c r="J43" s="63"/>
      <c r="K43" s="63"/>
      <c r="L43" s="63"/>
      <c r="M43" s="63"/>
      <c r="N43" s="63"/>
    </row>
    <row r="44" spans="3:14" x14ac:dyDescent="0.25">
      <c r="C44" s="62" t="s">
        <v>45</v>
      </c>
      <c r="D44" s="63"/>
      <c r="E44" s="54"/>
      <c r="F44" s="63"/>
      <c r="G44" s="63"/>
      <c r="H44" s="63"/>
      <c r="I44" s="63"/>
      <c r="J44" s="63"/>
      <c r="K44" s="63"/>
      <c r="L44" s="63"/>
      <c r="M44" s="63"/>
      <c r="N44" s="63"/>
    </row>
    <row r="45" spans="3:14" x14ac:dyDescent="0.25">
      <c r="C45" s="63"/>
      <c r="D45" s="63"/>
      <c r="E45" s="54"/>
      <c r="F45" s="63"/>
      <c r="G45" s="63"/>
      <c r="H45" s="63"/>
      <c r="I45" s="63"/>
      <c r="J45" s="63"/>
      <c r="K45" s="63"/>
      <c r="L45" s="63"/>
      <c r="M45" s="63"/>
      <c r="N45" s="63"/>
    </row>
    <row r="46" spans="3:14" x14ac:dyDescent="0.25">
      <c r="C46" s="63" t="str">
        <f>+'CF projection example'!C43</f>
        <v>Capital purchases</v>
      </c>
      <c r="D46" s="65">
        <f>-'CF projection example'!E43</f>
        <v>-2</v>
      </c>
      <c r="E46" s="66">
        <f>-'CF projection example'!F43</f>
        <v>-2.1</v>
      </c>
      <c r="F46" s="65">
        <f>-'CF projection example'!G43</f>
        <v>-2.2050000000000001</v>
      </c>
      <c r="G46" s="65">
        <f>-'CF projection example'!H43</f>
        <v>-2.3152500000000003</v>
      </c>
      <c r="H46" s="65">
        <f>-'CF projection example'!I43</f>
        <v>-2.4310125000000005</v>
      </c>
      <c r="I46" s="65">
        <f>-'CF projection example'!J43</f>
        <v>-2.5525631250000007</v>
      </c>
      <c r="J46" s="65">
        <f>-'CF projection example'!K43</f>
        <v>-2.6801912812500008</v>
      </c>
      <c r="K46" s="65">
        <f>-'CF projection example'!L43</f>
        <v>-2.8142008453125009</v>
      </c>
      <c r="L46" s="65">
        <f>-'CF projection example'!M43</f>
        <v>-2.954910887578126</v>
      </c>
      <c r="M46" s="65">
        <f>-'CF projection example'!N43</f>
        <v>-3.1026564319570324</v>
      </c>
      <c r="N46" s="65">
        <f>-'CF projection example'!O43</f>
        <v>-3.257789253554884</v>
      </c>
    </row>
    <row r="47" spans="3:14" x14ac:dyDescent="0.25">
      <c r="C47" s="63"/>
      <c r="D47" s="63"/>
      <c r="E47" s="73"/>
      <c r="F47" s="63"/>
      <c r="G47" s="63"/>
      <c r="H47" s="63"/>
      <c r="I47" s="63"/>
      <c r="J47" s="63"/>
      <c r="K47" s="63"/>
      <c r="L47" s="63"/>
      <c r="M47" s="63"/>
      <c r="N47" s="63"/>
    </row>
    <row r="48" spans="3:14" x14ac:dyDescent="0.25">
      <c r="C48" s="70" t="s">
        <v>52</v>
      </c>
      <c r="D48" s="71">
        <f>+D46</f>
        <v>-2</v>
      </c>
      <c r="E48" s="74">
        <f t="shared" ref="E48:N48" si="4">+E46</f>
        <v>-2.1</v>
      </c>
      <c r="F48" s="71">
        <f t="shared" si="4"/>
        <v>-2.2050000000000001</v>
      </c>
      <c r="G48" s="71">
        <f t="shared" si="4"/>
        <v>-2.3152500000000003</v>
      </c>
      <c r="H48" s="71">
        <f t="shared" si="4"/>
        <v>-2.4310125000000005</v>
      </c>
      <c r="I48" s="71">
        <f t="shared" si="4"/>
        <v>-2.5525631250000007</v>
      </c>
      <c r="J48" s="71">
        <f t="shared" si="4"/>
        <v>-2.6801912812500008</v>
      </c>
      <c r="K48" s="71">
        <f t="shared" si="4"/>
        <v>-2.8142008453125009</v>
      </c>
      <c r="L48" s="71">
        <f t="shared" si="4"/>
        <v>-2.954910887578126</v>
      </c>
      <c r="M48" s="71">
        <f t="shared" si="4"/>
        <v>-3.1026564319570324</v>
      </c>
      <c r="N48" s="71">
        <f t="shared" si="4"/>
        <v>-3.257789253554884</v>
      </c>
    </row>
    <row r="49" spans="3:14" x14ac:dyDescent="0.25">
      <c r="C49" s="63"/>
      <c r="D49" s="63"/>
      <c r="F49" s="63"/>
      <c r="G49" s="63"/>
      <c r="H49" s="63"/>
      <c r="I49" s="63"/>
      <c r="J49" s="63"/>
      <c r="K49" s="63"/>
      <c r="L49" s="63"/>
      <c r="M49" s="63"/>
      <c r="N49" s="63"/>
    </row>
    <row r="50" spans="3:14" x14ac:dyDescent="0.25">
      <c r="C50" s="62" t="s">
        <v>46</v>
      </c>
      <c r="D50" s="63"/>
      <c r="F50" s="63"/>
      <c r="G50" s="63"/>
      <c r="H50" s="63"/>
      <c r="I50" s="63"/>
      <c r="J50" s="63"/>
      <c r="K50" s="63"/>
      <c r="L50" s="63"/>
      <c r="M50" s="63"/>
      <c r="N50" s="63"/>
    </row>
    <row r="51" spans="3:14" x14ac:dyDescent="0.25">
      <c r="C51" s="63" t="str">
        <f>+'CF projection example'!C17</f>
        <v>Loans received</v>
      </c>
      <c r="D51" s="65">
        <f>+'CF projection example'!E17</f>
        <v>1</v>
      </c>
      <c r="E51" s="41">
        <f>+'CF projection example'!F17</f>
        <v>1.05</v>
      </c>
      <c r="F51" s="65">
        <f>+'CF projection example'!G17</f>
        <v>1.1025</v>
      </c>
      <c r="G51" s="65">
        <f>+'CF projection example'!H17</f>
        <v>1.1576250000000001</v>
      </c>
      <c r="H51" s="65">
        <f>+'CF projection example'!I17</f>
        <v>1.2155062500000002</v>
      </c>
      <c r="I51" s="65">
        <f>+'CF projection example'!J17</f>
        <v>1.2762815625000004</v>
      </c>
      <c r="J51" s="65">
        <f>+'CF projection example'!K17</f>
        <v>1.3400956406250004</v>
      </c>
      <c r="K51" s="65">
        <f>+'CF projection example'!L17</f>
        <v>1.4071004226562505</v>
      </c>
      <c r="L51" s="65">
        <f>+'CF projection example'!M17</f>
        <v>1.477455443789063</v>
      </c>
      <c r="M51" s="65">
        <f>+'CF projection example'!N17</f>
        <v>1.5513282159785162</v>
      </c>
      <c r="N51" s="65">
        <f>+'CF projection example'!O17</f>
        <v>1.628894626777442</v>
      </c>
    </row>
    <row r="52" spans="3:14" x14ac:dyDescent="0.25">
      <c r="C52" s="63" t="str">
        <f>+'CF projection example'!C18</f>
        <v>New equity inflow</v>
      </c>
      <c r="D52" s="65">
        <f>+'CF projection example'!E18</f>
        <v>0.5</v>
      </c>
      <c r="E52" s="41">
        <f>+'CF projection example'!F18</f>
        <v>0.52500000000000002</v>
      </c>
      <c r="F52" s="65">
        <f>+'CF projection example'!G18</f>
        <v>0.55125000000000002</v>
      </c>
      <c r="G52" s="65">
        <f>+'CF projection example'!H18</f>
        <v>0.57881250000000006</v>
      </c>
      <c r="H52" s="65">
        <f>+'CF projection example'!I18</f>
        <v>0.60775312500000012</v>
      </c>
      <c r="I52" s="65">
        <f>+'CF projection example'!J18</f>
        <v>0.63814078125000018</v>
      </c>
      <c r="J52" s="65">
        <f>+'CF projection example'!K18</f>
        <v>0.67004782031250021</v>
      </c>
      <c r="K52" s="65">
        <f>+'CF projection example'!L18</f>
        <v>0.70355021132812523</v>
      </c>
      <c r="L52" s="65">
        <f>+'CF projection example'!M18</f>
        <v>0.73872772189453151</v>
      </c>
      <c r="M52" s="65">
        <f>+'CF projection example'!N18</f>
        <v>0.77566410798925811</v>
      </c>
      <c r="N52" s="65">
        <f>+'CF projection example'!O18</f>
        <v>0.81444731338872101</v>
      </c>
    </row>
    <row r="53" spans="3:14" x14ac:dyDescent="0.25">
      <c r="C53" s="63" t="str">
        <f>+'CF projection example'!C39</f>
        <v>Interest paid</v>
      </c>
      <c r="D53" s="65">
        <f>+-'CF projection example'!E39</f>
        <v>-0.2</v>
      </c>
      <c r="E53" s="41">
        <f>+-'CF projection example'!F39</f>
        <v>-0.21000000000000002</v>
      </c>
      <c r="F53" s="65">
        <f>+-'CF projection example'!G39</f>
        <v>-0.22050000000000003</v>
      </c>
      <c r="G53" s="65">
        <f>+-'CF projection example'!H39</f>
        <v>-0.23152500000000004</v>
      </c>
      <c r="H53" s="65">
        <f>+-'CF projection example'!I39</f>
        <v>-0.24310125000000005</v>
      </c>
      <c r="I53" s="65">
        <f>+-'CF projection example'!J39</f>
        <v>-0.25525631250000008</v>
      </c>
      <c r="J53" s="65">
        <f>+-'CF projection example'!K39</f>
        <v>-0.26801912812500012</v>
      </c>
      <c r="K53" s="65">
        <f>+-'CF projection example'!L39</f>
        <v>-0.28142008453125011</v>
      </c>
      <c r="L53" s="65">
        <f>+-'CF projection example'!M39</f>
        <v>-0.29549108875781266</v>
      </c>
      <c r="M53" s="65">
        <f>+-'CF projection example'!N39</f>
        <v>-0.31026564319570332</v>
      </c>
      <c r="N53" s="65">
        <f>+-'CF projection example'!O39</f>
        <v>-0.32577892535548852</v>
      </c>
    </row>
    <row r="54" spans="3:14" x14ac:dyDescent="0.25">
      <c r="C54" s="63"/>
      <c r="D54" s="63"/>
      <c r="F54" s="63"/>
      <c r="G54" s="63"/>
      <c r="H54" s="63"/>
      <c r="I54" s="63"/>
      <c r="J54" s="63"/>
      <c r="K54" s="63"/>
      <c r="L54" s="63"/>
      <c r="M54" s="63"/>
      <c r="N54" s="63"/>
    </row>
    <row r="55" spans="3:14" x14ac:dyDescent="0.25">
      <c r="C55" s="70" t="s">
        <v>53</v>
      </c>
      <c r="D55" s="71">
        <f>+SUM(D51:D53)</f>
        <v>1.3</v>
      </c>
      <c r="E55" s="74">
        <f t="shared" ref="E55:N55" si="5">+SUM(E51:E53)</f>
        <v>1.3650000000000002</v>
      </c>
      <c r="F55" s="71">
        <f t="shared" si="5"/>
        <v>1.4332500000000001</v>
      </c>
      <c r="G55" s="71">
        <f t="shared" si="5"/>
        <v>1.5049125000000001</v>
      </c>
      <c r="H55" s="71">
        <f t="shared" si="5"/>
        <v>1.5801581250000003</v>
      </c>
      <c r="I55" s="71">
        <f t="shared" si="5"/>
        <v>1.6591660312500005</v>
      </c>
      <c r="J55" s="71">
        <f t="shared" si="5"/>
        <v>1.7421243328125007</v>
      </c>
      <c r="K55" s="71">
        <f t="shared" si="5"/>
        <v>1.8292305494531256</v>
      </c>
      <c r="L55" s="71">
        <f t="shared" si="5"/>
        <v>1.9206920769257818</v>
      </c>
      <c r="M55" s="71">
        <f t="shared" si="5"/>
        <v>2.016726680772071</v>
      </c>
      <c r="N55" s="71">
        <f t="shared" si="5"/>
        <v>2.1175630148106745</v>
      </c>
    </row>
    <row r="56" spans="3:14" x14ac:dyDescent="0.25">
      <c r="C56" s="63"/>
      <c r="D56" s="63"/>
      <c r="F56" s="63"/>
      <c r="G56" s="63"/>
      <c r="H56" s="63"/>
      <c r="I56" s="63"/>
      <c r="J56" s="63"/>
      <c r="K56" s="63"/>
      <c r="L56" s="63"/>
      <c r="M56" s="63"/>
      <c r="N56" s="63"/>
    </row>
    <row r="57" spans="3:14" x14ac:dyDescent="0.25">
      <c r="C57" s="63" t="s">
        <v>54</v>
      </c>
      <c r="D57" s="65">
        <f>+'CF projection example'!E14</f>
        <v>10</v>
      </c>
      <c r="E57" s="41">
        <f>+D59</f>
        <v>12.699999999999971</v>
      </c>
      <c r="F57" s="65">
        <f t="shared" ref="F57:N57" si="6">+E59</f>
        <v>15.534999999999979</v>
      </c>
      <c r="G57" s="65">
        <f t="shared" si="6"/>
        <v>18.511749999999964</v>
      </c>
      <c r="H57" s="65">
        <f t="shared" si="6"/>
        <v>21.63733749999999</v>
      </c>
      <c r="I57" s="65">
        <f t="shared" si="6"/>
        <v>24.919204374999971</v>
      </c>
      <c r="J57" s="65">
        <f t="shared" si="6"/>
        <v>28.365164593749949</v>
      </c>
      <c r="K57" s="65">
        <f t="shared" si="6"/>
        <v>31.983422823437472</v>
      </c>
      <c r="L57" s="65">
        <f t="shared" si="6"/>
        <v>35.782593964609354</v>
      </c>
      <c r="M57" s="65">
        <f t="shared" si="6"/>
        <v>39.771723662839818</v>
      </c>
      <c r="N57" s="65">
        <f t="shared" si="6"/>
        <v>43.96030984598179</v>
      </c>
    </row>
    <row r="58" spans="3:14" x14ac:dyDescent="0.25">
      <c r="C58" s="75" t="s">
        <v>55</v>
      </c>
      <c r="D58" s="76">
        <f>+D41+D48+D55</f>
        <v>2.69999999999997</v>
      </c>
      <c r="E58" s="41">
        <f t="shared" ref="E58:N58" si="7">+E41+E48+E55</f>
        <v>2.8350000000000075</v>
      </c>
      <c r="F58" s="76">
        <f t="shared" si="7"/>
        <v>2.9767499999999858</v>
      </c>
      <c r="G58" s="76">
        <f t="shared" si="7"/>
        <v>3.1255875000000257</v>
      </c>
      <c r="H58" s="76">
        <f t="shared" si="7"/>
        <v>3.2818668749999818</v>
      </c>
      <c r="I58" s="76">
        <f t="shared" si="7"/>
        <v>3.4459602187499776</v>
      </c>
      <c r="J58" s="76">
        <f t="shared" si="7"/>
        <v>3.6182582296875214</v>
      </c>
      <c r="K58" s="76">
        <f t="shared" si="7"/>
        <v>3.7991711411718838</v>
      </c>
      <c r="L58" s="76">
        <f t="shared" si="7"/>
        <v>3.9891296982304603</v>
      </c>
      <c r="M58" s="76">
        <f t="shared" si="7"/>
        <v>4.1885861831419735</v>
      </c>
      <c r="N58" s="76">
        <f t="shared" si="7"/>
        <v>4.3980154922991046</v>
      </c>
    </row>
    <row r="59" spans="3:14" ht="16.5" thickBot="1" x14ac:dyDescent="0.3">
      <c r="C59" s="77" t="s">
        <v>56</v>
      </c>
      <c r="D59" s="78">
        <f>+D57+D58</f>
        <v>12.699999999999971</v>
      </c>
      <c r="E59" s="78">
        <f t="shared" ref="E59:N59" si="8">+E57+E58</f>
        <v>15.534999999999979</v>
      </c>
      <c r="F59" s="78">
        <f t="shared" si="8"/>
        <v>18.511749999999964</v>
      </c>
      <c r="G59" s="78">
        <f t="shared" si="8"/>
        <v>21.63733749999999</v>
      </c>
      <c r="H59" s="78">
        <f t="shared" si="8"/>
        <v>24.919204374999971</v>
      </c>
      <c r="I59" s="78">
        <f t="shared" si="8"/>
        <v>28.365164593749949</v>
      </c>
      <c r="J59" s="78">
        <f t="shared" si="8"/>
        <v>31.983422823437472</v>
      </c>
      <c r="K59" s="78">
        <f t="shared" si="8"/>
        <v>35.782593964609354</v>
      </c>
      <c r="L59" s="78">
        <f t="shared" si="8"/>
        <v>39.771723662839818</v>
      </c>
      <c r="M59" s="78">
        <f t="shared" si="8"/>
        <v>43.96030984598179</v>
      </c>
      <c r="N59" s="78">
        <f t="shared" si="8"/>
        <v>48.358325338280892</v>
      </c>
    </row>
    <row r="60" spans="3:14" ht="16.5" thickTop="1" x14ac:dyDescent="0.25"/>
    <row r="61" spans="3:14" x14ac:dyDescent="0.25"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38"/>
  <sheetViews>
    <sheetView showGridLines="0" topLeftCell="A21" workbookViewId="0">
      <selection activeCell="C6" sqref="C6"/>
    </sheetView>
  </sheetViews>
  <sheetFormatPr defaultColWidth="9.140625" defaultRowHeight="15.75" x14ac:dyDescent="0.25"/>
  <cols>
    <col min="1" max="1" width="9.140625" style="18"/>
    <col min="2" max="2" width="37.28515625" style="18" bestFit="1" customWidth="1"/>
    <col min="3" max="13" width="11.85546875" style="18" bestFit="1" customWidth="1"/>
    <col min="14" max="16384" width="9.140625" style="18"/>
  </cols>
  <sheetData>
    <row r="3" spans="1:13" x14ac:dyDescent="0.25">
      <c r="B3" s="47" t="str">
        <f>+'Cash Flow - Direct Method'!C3</f>
        <v>Free cash flow projection in $ milion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</row>
    <row r="4" spans="1:13" x14ac:dyDescent="0.25"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56"/>
    </row>
    <row r="5" spans="1:13" x14ac:dyDescent="0.25">
      <c r="B5" s="63"/>
      <c r="C5" s="79" t="str">
        <f>+'Cash Flow - Direct Method'!D5</f>
        <v>Est</v>
      </c>
      <c r="D5" s="79" t="str">
        <f>+'Cash Flow - Direct Method'!E5</f>
        <v>Est</v>
      </c>
      <c r="E5" s="79" t="str">
        <f>+'Cash Flow - Direct Method'!F5</f>
        <v>Est</v>
      </c>
      <c r="F5" s="79" t="str">
        <f>+'Cash Flow - Direct Method'!G5</f>
        <v>Est</v>
      </c>
      <c r="G5" s="79" t="str">
        <f>+'Cash Flow - Direct Method'!H5</f>
        <v>Est</v>
      </c>
      <c r="H5" s="79" t="str">
        <f>+'Cash Flow - Direct Method'!I5</f>
        <v>Est</v>
      </c>
      <c r="I5" s="79" t="str">
        <f>+'Cash Flow - Direct Method'!J5</f>
        <v>Est</v>
      </c>
      <c r="J5" s="79" t="str">
        <f>+'Cash Flow - Direct Method'!K5</f>
        <v>Est</v>
      </c>
      <c r="K5" s="79" t="str">
        <f>+'Cash Flow - Direct Method'!L5</f>
        <v>Est</v>
      </c>
      <c r="L5" s="79" t="str">
        <f>+'Cash Flow - Direct Method'!M5</f>
        <v>Est</v>
      </c>
      <c r="M5" s="80" t="str">
        <f>+'Cash Flow - Direct Method'!N5</f>
        <v>Est</v>
      </c>
    </row>
    <row r="6" spans="1:13" x14ac:dyDescent="0.25">
      <c r="B6" s="81" t="str">
        <f>+'Cash Flow - Direct Method'!C6</f>
        <v>Particulars</v>
      </c>
      <c r="C6" s="59">
        <f>+'Cash Flow - Direct Method'!D6</f>
        <v>43830</v>
      </c>
      <c r="D6" s="59">
        <f>+'Cash Flow - Direct Method'!E6</f>
        <v>44196</v>
      </c>
      <c r="E6" s="59">
        <f>+'Cash Flow - Direct Method'!F6</f>
        <v>44561</v>
      </c>
      <c r="F6" s="59">
        <f>+'Cash Flow - Direct Method'!G6</f>
        <v>44926</v>
      </c>
      <c r="G6" s="59">
        <f>+'Cash Flow - Direct Method'!H6</f>
        <v>45291</v>
      </c>
      <c r="H6" s="59">
        <f>+'Cash Flow - Direct Method'!I6</f>
        <v>45657</v>
      </c>
      <c r="I6" s="59">
        <f>+'Cash Flow - Direct Method'!J6</f>
        <v>46022</v>
      </c>
      <c r="J6" s="59">
        <f>+'Cash Flow - Direct Method'!K6</f>
        <v>46387</v>
      </c>
      <c r="K6" s="59">
        <f>+'Cash Flow - Direct Method'!L6</f>
        <v>46752</v>
      </c>
      <c r="L6" s="59">
        <f>+'Cash Flow - Direct Method'!M6</f>
        <v>47118</v>
      </c>
      <c r="M6" s="60">
        <f>+'Cash Flow - Direct Method'!N6</f>
        <v>47483</v>
      </c>
    </row>
    <row r="7" spans="1:13" x14ac:dyDescent="0.25"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</row>
    <row r="8" spans="1:13" x14ac:dyDescent="0.25">
      <c r="B8" s="62" t="str">
        <f>+'Cash Flow - Direct Method'!C8</f>
        <v>Cash Flow from Operating Activities</v>
      </c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</row>
    <row r="9" spans="1:13" x14ac:dyDescent="0.25"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</row>
    <row r="10" spans="1:13" x14ac:dyDescent="0.25">
      <c r="B10" s="63" t="s">
        <v>66</v>
      </c>
      <c r="C10" s="65">
        <f>+'Income Statement'!C49</f>
        <v>2.19999999999997</v>
      </c>
      <c r="D10" s="65">
        <f>+'Income Statement'!D49</f>
        <v>2.3600000000000048</v>
      </c>
      <c r="E10" s="65">
        <f>+'Income Statement'!E49</f>
        <v>2.5279999999999849</v>
      </c>
      <c r="F10" s="65">
        <f>+'Income Statement'!F49</f>
        <v>2.704400000000029</v>
      </c>
      <c r="G10" s="65">
        <f>+'Income Statement'!G49</f>
        <v>2.8896199999999781</v>
      </c>
      <c r="H10" s="65">
        <f>+'Income Statement'!H49</f>
        <v>3.08410099999998</v>
      </c>
      <c r="I10" s="65">
        <f>+'Income Statement'!I49</f>
        <v>3.2883060500000227</v>
      </c>
      <c r="J10" s="65">
        <f>+'Income Statement'!J49</f>
        <v>3.502721352500008</v>
      </c>
      <c r="K10" s="65">
        <f>+'Income Statement'!K49</f>
        <v>3.7278574201249901</v>
      </c>
      <c r="L10" s="65">
        <f>+'Income Statement'!L49</f>
        <v>3.9642502911312305</v>
      </c>
      <c r="M10" s="65">
        <f>+'Income Statement'!M49</f>
        <v>4.2124628056878279</v>
      </c>
    </row>
    <row r="11" spans="1:13" x14ac:dyDescent="0.25"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</row>
    <row r="12" spans="1:13" x14ac:dyDescent="0.25">
      <c r="A12" s="82" t="s">
        <v>67</v>
      </c>
      <c r="B12" s="67" t="s">
        <v>69</v>
      </c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</row>
    <row r="13" spans="1:13" x14ac:dyDescent="0.25">
      <c r="B13" s="63" t="str">
        <f>+'Income Statement'!B42</f>
        <v>Depreciation on Fixed Assets</v>
      </c>
      <c r="C13" s="65">
        <f>+'Income Statement'!C42</f>
        <v>0.5</v>
      </c>
      <c r="D13" s="65">
        <f>+'Income Statement'!D42</f>
        <v>0.5</v>
      </c>
      <c r="E13" s="65">
        <f>+'Income Statement'!E42</f>
        <v>0.5</v>
      </c>
      <c r="F13" s="65">
        <f>+'Income Statement'!F42</f>
        <v>0.5</v>
      </c>
      <c r="G13" s="65">
        <f>+'Income Statement'!G42</f>
        <v>0.5</v>
      </c>
      <c r="H13" s="65">
        <f>+'Income Statement'!H42</f>
        <v>0.5</v>
      </c>
      <c r="I13" s="65">
        <f>+'Income Statement'!I42</f>
        <v>0.5</v>
      </c>
      <c r="J13" s="65">
        <f>+'Income Statement'!J42</f>
        <v>0.5</v>
      </c>
      <c r="K13" s="65">
        <f>+'Income Statement'!K42</f>
        <v>0.5</v>
      </c>
      <c r="L13" s="65">
        <f>+'Income Statement'!L42</f>
        <v>0.5</v>
      </c>
      <c r="M13" s="65">
        <f>+'Income Statement'!M42</f>
        <v>0.5</v>
      </c>
    </row>
    <row r="14" spans="1:13" x14ac:dyDescent="0.25">
      <c r="B14" s="63" t="str">
        <f>+'Income Statement'!B43</f>
        <v>Amortization of Startup Cost</v>
      </c>
      <c r="C14" s="65">
        <f>+'Income Statement'!C43</f>
        <v>0.5</v>
      </c>
      <c r="D14" s="65">
        <f>+'Income Statement'!D43</f>
        <v>0.5</v>
      </c>
      <c r="E14" s="65">
        <f>+'Income Statement'!E43</f>
        <v>0.5</v>
      </c>
      <c r="F14" s="65">
        <f>+'Income Statement'!F43</f>
        <v>0.5</v>
      </c>
      <c r="G14" s="65">
        <f>+'Income Statement'!G43</f>
        <v>0.5</v>
      </c>
      <c r="H14" s="65">
        <f>+'Income Statement'!H43</f>
        <v>0.5</v>
      </c>
      <c r="I14" s="65">
        <f>+'Income Statement'!I43</f>
        <v>0.5</v>
      </c>
      <c r="J14" s="65">
        <f>+'Income Statement'!J43</f>
        <v>0.5</v>
      </c>
      <c r="K14" s="65">
        <f>+'Income Statement'!K43</f>
        <v>0.5</v>
      </c>
      <c r="L14" s="65">
        <f>+'Income Statement'!L43</f>
        <v>0.5</v>
      </c>
      <c r="M14" s="65">
        <f>+'Income Statement'!M43</f>
        <v>0.5</v>
      </c>
    </row>
    <row r="15" spans="1:13" x14ac:dyDescent="0.25">
      <c r="B15" s="63" t="s">
        <v>68</v>
      </c>
      <c r="C15" s="65">
        <f>+'CF projection example'!E39</f>
        <v>0.2</v>
      </c>
      <c r="D15" s="65">
        <f>+'CF projection example'!F39</f>
        <v>0.21000000000000002</v>
      </c>
      <c r="E15" s="65">
        <f>+'CF projection example'!G39</f>
        <v>0.22050000000000003</v>
      </c>
      <c r="F15" s="65">
        <f>+'CF projection example'!H39</f>
        <v>0.23152500000000004</v>
      </c>
      <c r="G15" s="65">
        <f>+'CF projection example'!I39</f>
        <v>0.24310125000000005</v>
      </c>
      <c r="H15" s="65">
        <f>+'CF projection example'!J39</f>
        <v>0.25525631250000008</v>
      </c>
      <c r="I15" s="65">
        <f>+'CF projection example'!K39</f>
        <v>0.26801912812500012</v>
      </c>
      <c r="J15" s="65">
        <f>+'CF projection example'!L39</f>
        <v>0.28142008453125011</v>
      </c>
      <c r="K15" s="65">
        <f>+'CF projection example'!M39</f>
        <v>0.29549108875781266</v>
      </c>
      <c r="L15" s="65">
        <f>+'CF projection example'!N39</f>
        <v>0.31026564319570332</v>
      </c>
      <c r="M15" s="65">
        <f>+'CF projection example'!O39</f>
        <v>0.32577892535548852</v>
      </c>
    </row>
    <row r="16" spans="1:13" x14ac:dyDescent="0.25">
      <c r="B16" s="63"/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</row>
    <row r="17" spans="2:13" x14ac:dyDescent="0.25">
      <c r="B17" s="70" t="s">
        <v>51</v>
      </c>
      <c r="C17" s="71">
        <f>+SUM(C10:C15)</f>
        <v>3.3999999999999702</v>
      </c>
      <c r="D17" s="71">
        <f t="shared" ref="D17:M17" si="0">+SUM(D10:D15)</f>
        <v>3.5700000000000047</v>
      </c>
      <c r="E17" s="71">
        <f t="shared" si="0"/>
        <v>3.7484999999999848</v>
      </c>
      <c r="F17" s="71">
        <f t="shared" si="0"/>
        <v>3.935925000000029</v>
      </c>
      <c r="G17" s="71">
        <f t="shared" si="0"/>
        <v>4.1327212499999781</v>
      </c>
      <c r="H17" s="71">
        <f t="shared" si="0"/>
        <v>4.3393573124999802</v>
      </c>
      <c r="I17" s="71">
        <f t="shared" si="0"/>
        <v>4.5563251781250225</v>
      </c>
      <c r="J17" s="71">
        <f t="shared" si="0"/>
        <v>4.7841414370312583</v>
      </c>
      <c r="K17" s="71">
        <f t="shared" si="0"/>
        <v>5.0233485088828029</v>
      </c>
      <c r="L17" s="71">
        <f t="shared" si="0"/>
        <v>5.2745159343269341</v>
      </c>
      <c r="M17" s="71">
        <f t="shared" si="0"/>
        <v>5.5382417310433167</v>
      </c>
    </row>
    <row r="18" spans="2:13" x14ac:dyDescent="0.25">
      <c r="B18" s="63"/>
      <c r="C18" s="63"/>
      <c r="D18" s="63"/>
      <c r="E18" s="63"/>
      <c r="F18" s="63"/>
      <c r="G18" s="63"/>
      <c r="H18" s="63"/>
      <c r="I18" s="63"/>
      <c r="J18" s="63"/>
      <c r="K18" s="63"/>
      <c r="L18" s="63"/>
      <c r="M18" s="63"/>
    </row>
    <row r="19" spans="2:13" x14ac:dyDescent="0.25">
      <c r="B19" s="63"/>
      <c r="C19" s="63"/>
      <c r="D19" s="63"/>
      <c r="E19" s="63"/>
      <c r="F19" s="63"/>
      <c r="G19" s="63"/>
      <c r="H19" s="63"/>
      <c r="I19" s="63"/>
      <c r="J19" s="63"/>
      <c r="K19" s="63"/>
      <c r="L19" s="63"/>
      <c r="M19" s="63"/>
    </row>
    <row r="20" spans="2:13" x14ac:dyDescent="0.25">
      <c r="B20" s="62" t="str">
        <f>+'Cash Flow - Direct Method'!C44</f>
        <v>Cash Flow from Investing Activities</v>
      </c>
      <c r="C20" s="63"/>
      <c r="D20" s="63"/>
      <c r="E20" s="63"/>
      <c r="F20" s="63"/>
      <c r="G20" s="63"/>
      <c r="H20" s="63"/>
      <c r="I20" s="63"/>
      <c r="J20" s="63"/>
      <c r="K20" s="63"/>
      <c r="L20" s="63"/>
      <c r="M20" s="63"/>
    </row>
    <row r="21" spans="2:13" x14ac:dyDescent="0.25">
      <c r="B21" s="63"/>
      <c r="C21" s="63"/>
      <c r="D21" s="63"/>
      <c r="E21" s="63"/>
      <c r="F21" s="63"/>
      <c r="G21" s="63"/>
      <c r="H21" s="63"/>
      <c r="I21" s="63"/>
      <c r="J21" s="63"/>
      <c r="K21" s="63"/>
      <c r="L21" s="63"/>
      <c r="M21" s="63"/>
    </row>
    <row r="22" spans="2:13" x14ac:dyDescent="0.25">
      <c r="B22" s="63" t="str">
        <f>+'Cash Flow - Direct Method'!C46</f>
        <v>Capital purchases</v>
      </c>
      <c r="C22" s="65">
        <f>+'Cash Flow - Direct Method'!D46</f>
        <v>-2</v>
      </c>
      <c r="D22" s="65">
        <f>+'Cash Flow - Direct Method'!E46</f>
        <v>-2.1</v>
      </c>
      <c r="E22" s="65">
        <f>+'Cash Flow - Direct Method'!F46</f>
        <v>-2.2050000000000001</v>
      </c>
      <c r="F22" s="65">
        <f>+'Cash Flow - Direct Method'!G46</f>
        <v>-2.3152500000000003</v>
      </c>
      <c r="G22" s="65">
        <f>+'Cash Flow - Direct Method'!H46</f>
        <v>-2.4310125000000005</v>
      </c>
      <c r="H22" s="65">
        <f>+'Cash Flow - Direct Method'!I46</f>
        <v>-2.5525631250000007</v>
      </c>
      <c r="I22" s="65">
        <f>+'Cash Flow - Direct Method'!J46</f>
        <v>-2.6801912812500008</v>
      </c>
      <c r="J22" s="65">
        <f>+'Cash Flow - Direct Method'!K46</f>
        <v>-2.8142008453125009</v>
      </c>
      <c r="K22" s="65">
        <f>+'Cash Flow - Direct Method'!L46</f>
        <v>-2.954910887578126</v>
      </c>
      <c r="L22" s="65">
        <f>+'Cash Flow - Direct Method'!M46</f>
        <v>-3.1026564319570324</v>
      </c>
      <c r="M22" s="65">
        <f>+'Cash Flow - Direct Method'!N46</f>
        <v>-3.257789253554884</v>
      </c>
    </row>
    <row r="23" spans="2:13" x14ac:dyDescent="0.25">
      <c r="B23" s="63"/>
      <c r="C23" s="63"/>
      <c r="D23" s="63"/>
      <c r="E23" s="63"/>
      <c r="F23" s="63"/>
      <c r="G23" s="63"/>
      <c r="H23" s="63"/>
      <c r="I23" s="63"/>
      <c r="J23" s="63"/>
      <c r="K23" s="63"/>
      <c r="L23" s="63"/>
      <c r="M23" s="63"/>
    </row>
    <row r="24" spans="2:13" x14ac:dyDescent="0.25">
      <c r="B24" s="70" t="s">
        <v>52</v>
      </c>
      <c r="C24" s="71">
        <f>+C22</f>
        <v>-2</v>
      </c>
      <c r="D24" s="71">
        <f t="shared" ref="D24:M24" si="1">+D22</f>
        <v>-2.1</v>
      </c>
      <c r="E24" s="71">
        <f t="shared" si="1"/>
        <v>-2.2050000000000001</v>
      </c>
      <c r="F24" s="71">
        <f t="shared" si="1"/>
        <v>-2.3152500000000003</v>
      </c>
      <c r="G24" s="71">
        <f t="shared" si="1"/>
        <v>-2.4310125000000005</v>
      </c>
      <c r="H24" s="71">
        <f t="shared" si="1"/>
        <v>-2.5525631250000007</v>
      </c>
      <c r="I24" s="71">
        <f t="shared" si="1"/>
        <v>-2.6801912812500008</v>
      </c>
      <c r="J24" s="71">
        <f t="shared" si="1"/>
        <v>-2.8142008453125009</v>
      </c>
      <c r="K24" s="71">
        <f t="shared" si="1"/>
        <v>-2.954910887578126</v>
      </c>
      <c r="L24" s="71">
        <f t="shared" si="1"/>
        <v>-3.1026564319570324</v>
      </c>
      <c r="M24" s="71">
        <f t="shared" si="1"/>
        <v>-3.257789253554884</v>
      </c>
    </row>
    <row r="25" spans="2:13" x14ac:dyDescent="0.25">
      <c r="B25" s="63"/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</row>
    <row r="26" spans="2:13" x14ac:dyDescent="0.25">
      <c r="B26" s="62" t="str">
        <f>+'Cash Flow - Direct Method'!C50</f>
        <v>Cash Flow from Financing Activities</v>
      </c>
      <c r="C26" s="63"/>
      <c r="D26" s="63"/>
      <c r="E26" s="63"/>
      <c r="F26" s="63"/>
      <c r="G26" s="63"/>
      <c r="H26" s="63"/>
      <c r="I26" s="63"/>
      <c r="J26" s="63"/>
      <c r="K26" s="63"/>
      <c r="L26" s="63"/>
      <c r="M26" s="63"/>
    </row>
    <row r="27" spans="2:13" x14ac:dyDescent="0.25">
      <c r="B27" s="62"/>
      <c r="C27" s="63"/>
      <c r="D27" s="63"/>
      <c r="E27" s="63"/>
      <c r="F27" s="63"/>
      <c r="G27" s="63"/>
      <c r="H27" s="63"/>
      <c r="I27" s="63"/>
      <c r="J27" s="63"/>
      <c r="K27" s="63"/>
      <c r="L27" s="63"/>
      <c r="M27" s="63"/>
    </row>
    <row r="28" spans="2:13" x14ac:dyDescent="0.25">
      <c r="B28" s="63" t="str">
        <f>+'Cash Flow - Direct Method'!C51</f>
        <v>Loans received</v>
      </c>
      <c r="C28" s="65">
        <f>+'Cash Flow - Direct Method'!D51</f>
        <v>1</v>
      </c>
      <c r="D28" s="65">
        <f>+'Cash Flow - Direct Method'!E51</f>
        <v>1.05</v>
      </c>
      <c r="E28" s="65">
        <f>+'Cash Flow - Direct Method'!F51</f>
        <v>1.1025</v>
      </c>
      <c r="F28" s="65">
        <f>+'Cash Flow - Direct Method'!G51</f>
        <v>1.1576250000000001</v>
      </c>
      <c r="G28" s="65">
        <f>+'Cash Flow - Direct Method'!H51</f>
        <v>1.2155062500000002</v>
      </c>
      <c r="H28" s="65">
        <f>+'Cash Flow - Direct Method'!I51</f>
        <v>1.2762815625000004</v>
      </c>
      <c r="I28" s="65">
        <f>+'Cash Flow - Direct Method'!J51</f>
        <v>1.3400956406250004</v>
      </c>
      <c r="J28" s="65">
        <f>+'Cash Flow - Direct Method'!K51</f>
        <v>1.4071004226562505</v>
      </c>
      <c r="K28" s="65">
        <f>+'Cash Flow - Direct Method'!L51</f>
        <v>1.477455443789063</v>
      </c>
      <c r="L28" s="65">
        <f>+'Cash Flow - Direct Method'!M51</f>
        <v>1.5513282159785162</v>
      </c>
      <c r="M28" s="65">
        <f>+'Cash Flow - Direct Method'!N51</f>
        <v>1.628894626777442</v>
      </c>
    </row>
    <row r="29" spans="2:13" x14ac:dyDescent="0.25">
      <c r="B29" s="63" t="str">
        <f>+'Cash Flow - Direct Method'!C52</f>
        <v>New equity inflow</v>
      </c>
      <c r="C29" s="65">
        <f>+'Cash Flow - Direct Method'!D52</f>
        <v>0.5</v>
      </c>
      <c r="D29" s="65">
        <f>+'Cash Flow - Direct Method'!E52</f>
        <v>0.52500000000000002</v>
      </c>
      <c r="E29" s="65">
        <f>+'Cash Flow - Direct Method'!F52</f>
        <v>0.55125000000000002</v>
      </c>
      <c r="F29" s="65">
        <f>+'Cash Flow - Direct Method'!G52</f>
        <v>0.57881250000000006</v>
      </c>
      <c r="G29" s="65">
        <f>+'Cash Flow - Direct Method'!H52</f>
        <v>0.60775312500000012</v>
      </c>
      <c r="H29" s="65">
        <f>+'Cash Flow - Direct Method'!I52</f>
        <v>0.63814078125000018</v>
      </c>
      <c r="I29" s="65">
        <f>+'Cash Flow - Direct Method'!J52</f>
        <v>0.67004782031250021</v>
      </c>
      <c r="J29" s="65">
        <f>+'Cash Flow - Direct Method'!K52</f>
        <v>0.70355021132812523</v>
      </c>
      <c r="K29" s="65">
        <f>+'Cash Flow - Direct Method'!L52</f>
        <v>0.73872772189453151</v>
      </c>
      <c r="L29" s="65">
        <f>+'Cash Flow - Direct Method'!M52</f>
        <v>0.77566410798925811</v>
      </c>
      <c r="M29" s="65">
        <f>+'Cash Flow - Direct Method'!N52</f>
        <v>0.81444731338872101</v>
      </c>
    </row>
    <row r="30" spans="2:13" x14ac:dyDescent="0.25">
      <c r="B30" s="63" t="str">
        <f>+'Cash Flow - Direct Method'!C53</f>
        <v>Interest paid</v>
      </c>
      <c r="C30" s="65">
        <f>+'Cash Flow - Direct Method'!D53</f>
        <v>-0.2</v>
      </c>
      <c r="D30" s="65">
        <f>+'Cash Flow - Direct Method'!E53</f>
        <v>-0.21000000000000002</v>
      </c>
      <c r="E30" s="65">
        <f>+'Cash Flow - Direct Method'!F53</f>
        <v>-0.22050000000000003</v>
      </c>
      <c r="F30" s="65">
        <f>+'Cash Flow - Direct Method'!G53</f>
        <v>-0.23152500000000004</v>
      </c>
      <c r="G30" s="65">
        <f>+'Cash Flow - Direct Method'!H53</f>
        <v>-0.24310125000000005</v>
      </c>
      <c r="H30" s="65">
        <f>+'Cash Flow - Direct Method'!I53</f>
        <v>-0.25525631250000008</v>
      </c>
      <c r="I30" s="65">
        <f>+'Cash Flow - Direct Method'!J53</f>
        <v>-0.26801912812500012</v>
      </c>
      <c r="J30" s="65">
        <f>+'Cash Flow - Direct Method'!K53</f>
        <v>-0.28142008453125011</v>
      </c>
      <c r="K30" s="65">
        <f>+'Cash Flow - Direct Method'!L53</f>
        <v>-0.29549108875781266</v>
      </c>
      <c r="L30" s="65">
        <f>+'Cash Flow - Direct Method'!M53</f>
        <v>-0.31026564319570332</v>
      </c>
      <c r="M30" s="65">
        <f>+'Cash Flow - Direct Method'!N53</f>
        <v>-0.32577892535548852</v>
      </c>
    </row>
    <row r="31" spans="2:13" x14ac:dyDescent="0.25">
      <c r="B31" s="62"/>
      <c r="C31" s="63"/>
      <c r="D31" s="63"/>
      <c r="E31" s="63"/>
      <c r="F31" s="63"/>
      <c r="G31" s="63"/>
      <c r="H31" s="63"/>
      <c r="I31" s="63"/>
      <c r="J31" s="63"/>
      <c r="K31" s="63"/>
      <c r="L31" s="63"/>
      <c r="M31" s="63"/>
    </row>
    <row r="32" spans="2:13" x14ac:dyDescent="0.25">
      <c r="B32" s="70" t="s">
        <v>53</v>
      </c>
      <c r="C32" s="71">
        <f>+SUM(C28:C30)</f>
        <v>1.3</v>
      </c>
      <c r="D32" s="71">
        <f t="shared" ref="D32:M32" si="2">+SUM(D28:D30)</f>
        <v>1.3650000000000002</v>
      </c>
      <c r="E32" s="71">
        <f t="shared" si="2"/>
        <v>1.4332500000000001</v>
      </c>
      <c r="F32" s="71">
        <f t="shared" si="2"/>
        <v>1.5049125000000001</v>
      </c>
      <c r="G32" s="71">
        <f t="shared" si="2"/>
        <v>1.5801581250000003</v>
      </c>
      <c r="H32" s="71">
        <f t="shared" si="2"/>
        <v>1.6591660312500005</v>
      </c>
      <c r="I32" s="71">
        <f t="shared" si="2"/>
        <v>1.7421243328125007</v>
      </c>
      <c r="J32" s="71">
        <f t="shared" si="2"/>
        <v>1.8292305494531256</v>
      </c>
      <c r="K32" s="71">
        <f t="shared" si="2"/>
        <v>1.9206920769257818</v>
      </c>
      <c r="L32" s="71">
        <f t="shared" si="2"/>
        <v>2.016726680772071</v>
      </c>
      <c r="M32" s="71">
        <f t="shared" si="2"/>
        <v>2.1175630148106745</v>
      </c>
    </row>
    <row r="33" spans="2:13" x14ac:dyDescent="0.25">
      <c r="B33" s="63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</row>
    <row r="34" spans="2:13" x14ac:dyDescent="0.25">
      <c r="B34" s="63" t="str">
        <f>+'Cash Flow - Direct Method'!C57</f>
        <v>Opening Cash Balance</v>
      </c>
      <c r="C34" s="65">
        <f>+'Cash Flow - Direct Method'!D57</f>
        <v>10</v>
      </c>
      <c r="D34" s="65">
        <f>+C36</f>
        <v>12.699999999999971</v>
      </c>
      <c r="E34" s="65">
        <f t="shared" ref="E34:M34" si="3">+D36</f>
        <v>15.534999999999975</v>
      </c>
      <c r="F34" s="65">
        <f t="shared" si="3"/>
        <v>18.51174999999996</v>
      </c>
      <c r="G34" s="65">
        <f t="shared" si="3"/>
        <v>21.63733749999999</v>
      </c>
      <c r="H34" s="65">
        <f t="shared" si="3"/>
        <v>24.919204374999968</v>
      </c>
      <c r="I34" s="65">
        <f t="shared" si="3"/>
        <v>28.365164593749949</v>
      </c>
      <c r="J34" s="65">
        <f t="shared" si="3"/>
        <v>31.983422823437472</v>
      </c>
      <c r="K34" s="65">
        <f t="shared" si="3"/>
        <v>35.782593964609354</v>
      </c>
      <c r="L34" s="65">
        <f t="shared" si="3"/>
        <v>39.771723662839811</v>
      </c>
      <c r="M34" s="65">
        <f t="shared" si="3"/>
        <v>43.960309845981783</v>
      </c>
    </row>
    <row r="35" spans="2:13" x14ac:dyDescent="0.25">
      <c r="B35" s="63" t="str">
        <f>+'Cash Flow - Direct Method'!C58</f>
        <v>Changes in Cash During the Year</v>
      </c>
      <c r="C35" s="65">
        <f>+C17+C24+C32</f>
        <v>2.69999999999997</v>
      </c>
      <c r="D35" s="65">
        <f t="shared" ref="D35:M35" si="4">+D17+D24+D32</f>
        <v>2.8350000000000048</v>
      </c>
      <c r="E35" s="65">
        <f t="shared" si="4"/>
        <v>2.9767499999999849</v>
      </c>
      <c r="F35" s="65">
        <f t="shared" si="4"/>
        <v>3.1255875000000288</v>
      </c>
      <c r="G35" s="65">
        <f t="shared" si="4"/>
        <v>3.2818668749999782</v>
      </c>
      <c r="H35" s="65">
        <f t="shared" si="4"/>
        <v>3.4459602187499803</v>
      </c>
      <c r="I35" s="65">
        <f t="shared" si="4"/>
        <v>3.6182582296875223</v>
      </c>
      <c r="J35" s="65">
        <f t="shared" si="4"/>
        <v>3.7991711411718829</v>
      </c>
      <c r="K35" s="65">
        <f t="shared" si="4"/>
        <v>3.9891296982304585</v>
      </c>
      <c r="L35" s="65">
        <f t="shared" si="4"/>
        <v>4.1885861831419726</v>
      </c>
      <c r="M35" s="65">
        <f t="shared" si="4"/>
        <v>4.3980154922991073</v>
      </c>
    </row>
    <row r="36" spans="2:13" ht="16.5" thickBot="1" x14ac:dyDescent="0.3">
      <c r="B36" s="83" t="str">
        <f>+'Cash Flow - Direct Method'!C59</f>
        <v>Closing Cash Balance</v>
      </c>
      <c r="C36" s="78">
        <f>+SUM(C34:C35)</f>
        <v>12.699999999999971</v>
      </c>
      <c r="D36" s="78">
        <f t="shared" ref="D36:M36" si="5">+SUM(D34:D35)</f>
        <v>15.534999999999975</v>
      </c>
      <c r="E36" s="78">
        <f t="shared" si="5"/>
        <v>18.51174999999996</v>
      </c>
      <c r="F36" s="78">
        <f t="shared" si="5"/>
        <v>21.63733749999999</v>
      </c>
      <c r="G36" s="78">
        <f t="shared" si="5"/>
        <v>24.919204374999968</v>
      </c>
      <c r="H36" s="78">
        <f t="shared" si="5"/>
        <v>28.365164593749949</v>
      </c>
      <c r="I36" s="78">
        <f t="shared" si="5"/>
        <v>31.983422823437472</v>
      </c>
      <c r="J36" s="78">
        <f t="shared" si="5"/>
        <v>35.782593964609354</v>
      </c>
      <c r="K36" s="78">
        <f t="shared" si="5"/>
        <v>39.771723662839811</v>
      </c>
      <c r="L36" s="78">
        <f t="shared" si="5"/>
        <v>43.960309845981783</v>
      </c>
      <c r="M36" s="78">
        <f t="shared" si="5"/>
        <v>48.358325338280892</v>
      </c>
    </row>
    <row r="37" spans="2:13" ht="16.5" thickTop="1" x14ac:dyDescent="0.25"/>
    <row r="38" spans="2:13" x14ac:dyDescent="0.25"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</row>
  </sheetData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N50"/>
  <sheetViews>
    <sheetView topLeftCell="A41" workbookViewId="0">
      <selection activeCell="I2" sqref="I2"/>
    </sheetView>
  </sheetViews>
  <sheetFormatPr defaultColWidth="9.140625" defaultRowHeight="15.75" x14ac:dyDescent="0.25"/>
  <cols>
    <col min="1" max="1" width="9.140625" style="18"/>
    <col min="2" max="2" width="33.42578125" style="18" customWidth="1"/>
    <col min="3" max="13" width="11.85546875" style="18" bestFit="1" customWidth="1"/>
    <col min="14" max="16384" width="9.140625" style="18"/>
  </cols>
  <sheetData>
    <row r="3" spans="2:13" x14ac:dyDescent="0.25">
      <c r="B3" s="86" t="s">
        <v>70</v>
      </c>
      <c r="C3" s="87"/>
      <c r="D3" s="87"/>
      <c r="E3" s="87"/>
      <c r="F3" s="87"/>
      <c r="G3" s="87"/>
      <c r="H3" s="87"/>
      <c r="I3" s="87"/>
      <c r="J3" s="87"/>
      <c r="K3" s="87"/>
      <c r="L3" s="87"/>
      <c r="M3" s="88"/>
    </row>
    <row r="4" spans="2:13" x14ac:dyDescent="0.25"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</row>
    <row r="5" spans="2:13" x14ac:dyDescent="0.25">
      <c r="B5" s="63"/>
      <c r="C5" s="53" t="str">
        <f>+'Cash Flow Indirect Method'!C5</f>
        <v>Est</v>
      </c>
      <c r="D5" s="53" t="str">
        <f>+'Cash Flow Indirect Method'!D5</f>
        <v>Est</v>
      </c>
      <c r="E5" s="53" t="str">
        <f>+'Cash Flow Indirect Method'!E5</f>
        <v>Est</v>
      </c>
      <c r="F5" s="53" t="str">
        <f>+'Cash Flow Indirect Method'!F5</f>
        <v>Est</v>
      </c>
      <c r="G5" s="53" t="str">
        <f>+'Cash Flow Indirect Method'!G5</f>
        <v>Est</v>
      </c>
      <c r="H5" s="53" t="str">
        <f>+'Cash Flow Indirect Method'!H5</f>
        <v>Est</v>
      </c>
      <c r="I5" s="53" t="str">
        <f>+'Cash Flow Indirect Method'!I5</f>
        <v>Est</v>
      </c>
      <c r="J5" s="53" t="str">
        <f>+'Cash Flow Indirect Method'!J5</f>
        <v>Est</v>
      </c>
      <c r="K5" s="53" t="str">
        <f>+'Cash Flow Indirect Method'!K5</f>
        <v>Est</v>
      </c>
      <c r="L5" s="53" t="str">
        <f>+'Cash Flow Indirect Method'!L5</f>
        <v>Est</v>
      </c>
      <c r="M5" s="53" t="str">
        <f>+'Cash Flow Indirect Method'!M5</f>
        <v>Est</v>
      </c>
    </row>
    <row r="6" spans="2:13" x14ac:dyDescent="0.25">
      <c r="B6" s="81" t="str">
        <f>+'Cash Flow Indirect Method'!B6</f>
        <v>Particulars</v>
      </c>
      <c r="C6" s="60">
        <f>+'Cash Flow Indirect Method'!C6</f>
        <v>43830</v>
      </c>
      <c r="D6" s="60">
        <f>+'Cash Flow Indirect Method'!D6</f>
        <v>44196</v>
      </c>
      <c r="E6" s="59">
        <f>+'Cash Flow Indirect Method'!E6</f>
        <v>44561</v>
      </c>
      <c r="F6" s="59">
        <f>+'Cash Flow Indirect Method'!F6</f>
        <v>44926</v>
      </c>
      <c r="G6" s="59">
        <f>+'Cash Flow Indirect Method'!G6</f>
        <v>45291</v>
      </c>
      <c r="H6" s="59">
        <f>+'Cash Flow Indirect Method'!H6</f>
        <v>45657</v>
      </c>
      <c r="I6" s="59">
        <f>+'Cash Flow Indirect Method'!I6</f>
        <v>46022</v>
      </c>
      <c r="J6" s="59">
        <f>+'Cash Flow Indirect Method'!J6</f>
        <v>46387</v>
      </c>
      <c r="K6" s="59">
        <f>+'Cash Flow Indirect Method'!K6</f>
        <v>46752</v>
      </c>
      <c r="L6" s="59">
        <f>+'Cash Flow Indirect Method'!L6</f>
        <v>47118</v>
      </c>
      <c r="M6" s="59">
        <f>+'Cash Flow Indirect Method'!M6</f>
        <v>47483</v>
      </c>
    </row>
    <row r="7" spans="2:13" x14ac:dyDescent="0.25"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</row>
    <row r="8" spans="2:13" x14ac:dyDescent="0.25">
      <c r="B8" s="62" t="s">
        <v>57</v>
      </c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</row>
    <row r="9" spans="2:13" x14ac:dyDescent="0.25"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</row>
    <row r="10" spans="2:13" x14ac:dyDescent="0.25">
      <c r="B10" s="63" t="str">
        <f>+'Cash Flow - Direct Method'!C11</f>
        <v>Sales</v>
      </c>
      <c r="C10" s="89">
        <v>40</v>
      </c>
      <c r="D10" s="89">
        <v>42</v>
      </c>
      <c r="E10" s="89">
        <v>44.1</v>
      </c>
      <c r="F10" s="89">
        <v>46.305000000000007</v>
      </c>
      <c r="G10" s="89">
        <v>48.620250000000006</v>
      </c>
      <c r="H10" s="89">
        <v>51.051262500000007</v>
      </c>
      <c r="I10" s="89">
        <v>53.603825625000013</v>
      </c>
      <c r="J10" s="89">
        <v>56.284016906250017</v>
      </c>
      <c r="K10" s="89">
        <v>59.098217751562522</v>
      </c>
      <c r="L10" s="89">
        <v>62.053128639140652</v>
      </c>
      <c r="M10" s="89">
        <v>65.155785071097682</v>
      </c>
    </row>
    <row r="11" spans="2:13" x14ac:dyDescent="0.25">
      <c r="B11" s="63" t="str">
        <f>+'Cash Flow - Direct Method'!C12</f>
        <v>Interest income</v>
      </c>
      <c r="C11" s="89">
        <v>0.4</v>
      </c>
      <c r="D11" s="89">
        <v>0.42000000000000004</v>
      </c>
      <c r="E11" s="89">
        <v>0.44100000000000006</v>
      </c>
      <c r="F11" s="89">
        <v>0.46305000000000007</v>
      </c>
      <c r="G11" s="89">
        <v>0.48620250000000009</v>
      </c>
      <c r="H11" s="89">
        <v>0.51051262500000016</v>
      </c>
      <c r="I11" s="89">
        <v>0.53603825625000023</v>
      </c>
      <c r="J11" s="89">
        <v>0.56284016906250023</v>
      </c>
      <c r="K11" s="89">
        <v>0.59098217751562532</v>
      </c>
      <c r="L11" s="89">
        <v>0.62053128639140664</v>
      </c>
      <c r="M11" s="89">
        <v>0.65155785071097705</v>
      </c>
    </row>
    <row r="12" spans="2:13" x14ac:dyDescent="0.25">
      <c r="B12" s="63" t="str">
        <f>+'Cash Flow - Direct Method'!C13</f>
        <v>Other income</v>
      </c>
      <c r="C12" s="89">
        <v>0.3</v>
      </c>
      <c r="D12" s="89">
        <v>0.315</v>
      </c>
      <c r="E12" s="89">
        <v>0.33075000000000004</v>
      </c>
      <c r="F12" s="89">
        <v>0.34728750000000008</v>
      </c>
      <c r="G12" s="89">
        <v>0.36465187500000013</v>
      </c>
      <c r="H12" s="89">
        <v>0.38288446875000015</v>
      </c>
      <c r="I12" s="89">
        <v>0.4020286921875002</v>
      </c>
      <c r="J12" s="89">
        <v>0.42213012679687523</v>
      </c>
      <c r="K12" s="89">
        <v>0.44323663313671902</v>
      </c>
      <c r="L12" s="89">
        <v>0.46539846479355501</v>
      </c>
      <c r="M12" s="89">
        <v>0.48866838803323276</v>
      </c>
    </row>
    <row r="13" spans="2:13" x14ac:dyDescent="0.25"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3"/>
    </row>
    <row r="14" spans="2:13" x14ac:dyDescent="0.25">
      <c r="B14" s="70" t="s">
        <v>58</v>
      </c>
      <c r="C14" s="71">
        <f>+SUM(C10:C12)</f>
        <v>40.699999999999996</v>
      </c>
      <c r="D14" s="71">
        <f t="shared" ref="D14:M14" si="0">+SUM(D10:D12)</f>
        <v>42.734999999999999</v>
      </c>
      <c r="E14" s="71">
        <f t="shared" si="0"/>
        <v>44.871750000000006</v>
      </c>
      <c r="F14" s="71">
        <f t="shared" si="0"/>
        <v>47.11533750000001</v>
      </c>
      <c r="G14" s="71">
        <f t="shared" si="0"/>
        <v>49.471104375000003</v>
      </c>
      <c r="H14" s="71">
        <f t="shared" si="0"/>
        <v>51.944659593750004</v>
      </c>
      <c r="I14" s="71">
        <f t="shared" si="0"/>
        <v>54.541892573437515</v>
      </c>
      <c r="J14" s="71">
        <f t="shared" si="0"/>
        <v>57.268987202109386</v>
      </c>
      <c r="K14" s="71">
        <f t="shared" si="0"/>
        <v>60.13243656221487</v>
      </c>
      <c r="L14" s="71">
        <f t="shared" si="0"/>
        <v>63.139058390325609</v>
      </c>
      <c r="M14" s="71">
        <f t="shared" si="0"/>
        <v>66.296011309841887</v>
      </c>
    </row>
    <row r="15" spans="2:13" x14ac:dyDescent="0.25">
      <c r="B15" s="63"/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63"/>
    </row>
    <row r="16" spans="2:13" x14ac:dyDescent="0.25">
      <c r="B16" s="62" t="s">
        <v>59</v>
      </c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</row>
    <row r="17" spans="2:13" x14ac:dyDescent="0.25">
      <c r="B17" s="63"/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3"/>
    </row>
    <row r="18" spans="2:13" x14ac:dyDescent="0.25">
      <c r="B18" s="63" t="str">
        <f>+'Cash Flow - Direct Method'!C19</f>
        <v>Purchases (Stock etc)</v>
      </c>
      <c r="C18" s="89">
        <v>25</v>
      </c>
      <c r="D18" s="89">
        <v>26.25</v>
      </c>
      <c r="E18" s="89">
        <v>27.5625</v>
      </c>
      <c r="F18" s="89">
        <v>28.940625000000001</v>
      </c>
      <c r="G18" s="89">
        <v>30.387656250000003</v>
      </c>
      <c r="H18" s="89">
        <v>31.907039062500004</v>
      </c>
      <c r="I18" s="89">
        <v>33.502391015625008</v>
      </c>
      <c r="J18" s="89">
        <v>35.177510566406262</v>
      </c>
      <c r="K18" s="89">
        <v>36.936386094726579</v>
      </c>
      <c r="L18" s="89">
        <v>38.783205399462908</v>
      </c>
      <c r="M18" s="89">
        <v>40.722365669436051</v>
      </c>
    </row>
    <row r="19" spans="2:13" x14ac:dyDescent="0.25">
      <c r="B19" s="63" t="str">
        <f>+'Cash Flow - Direct Method'!C20</f>
        <v>Wages (incl. benefits and taxes)</v>
      </c>
      <c r="C19" s="89">
        <v>3</v>
      </c>
      <c r="D19" s="89">
        <v>3.1500000000000004</v>
      </c>
      <c r="E19" s="89">
        <v>3.3075000000000006</v>
      </c>
      <c r="F19" s="89">
        <v>3.4728750000000006</v>
      </c>
      <c r="G19" s="89">
        <v>3.6465187500000007</v>
      </c>
      <c r="H19" s="89">
        <v>3.8288446875000011</v>
      </c>
      <c r="I19" s="89">
        <v>4.0202869218750017</v>
      </c>
      <c r="J19" s="89">
        <v>4.2213012679687516</v>
      </c>
      <c r="K19" s="89">
        <v>4.4323663313671897</v>
      </c>
      <c r="L19" s="89">
        <v>4.6539846479355491</v>
      </c>
      <c r="M19" s="89">
        <v>4.8866838803323267</v>
      </c>
    </row>
    <row r="20" spans="2:13" x14ac:dyDescent="0.25">
      <c r="B20" s="63" t="str">
        <f>+'Cash Flow - Direct Method'!C21</f>
        <v>Rent</v>
      </c>
      <c r="C20" s="89">
        <v>2</v>
      </c>
      <c r="D20" s="89">
        <v>2.1</v>
      </c>
      <c r="E20" s="89">
        <v>2.2050000000000001</v>
      </c>
      <c r="F20" s="89">
        <v>2.3152500000000003</v>
      </c>
      <c r="G20" s="89">
        <v>2.4310125000000005</v>
      </c>
      <c r="H20" s="89">
        <v>2.5525631250000007</v>
      </c>
      <c r="I20" s="89">
        <v>2.6801912812500008</v>
      </c>
      <c r="J20" s="89">
        <v>2.8142008453125009</v>
      </c>
      <c r="K20" s="89">
        <v>2.954910887578126</v>
      </c>
      <c r="L20" s="89">
        <v>3.1026564319570324</v>
      </c>
      <c r="M20" s="89">
        <v>3.257789253554884</v>
      </c>
    </row>
    <row r="21" spans="2:13" x14ac:dyDescent="0.25">
      <c r="B21" s="63" t="str">
        <f>+'Cash Flow - Direct Method'!C22</f>
        <v>Utilities (electricity, gas, water)</v>
      </c>
      <c r="C21" s="89">
        <v>2</v>
      </c>
      <c r="D21" s="89">
        <v>2.1</v>
      </c>
      <c r="E21" s="89">
        <v>2.2050000000000001</v>
      </c>
      <c r="F21" s="89">
        <v>2.3152500000000003</v>
      </c>
      <c r="G21" s="89">
        <v>2.4310125000000005</v>
      </c>
      <c r="H21" s="89">
        <v>2.5525631250000007</v>
      </c>
      <c r="I21" s="89">
        <v>2.6801912812500008</v>
      </c>
      <c r="J21" s="89">
        <v>2.8142008453125009</v>
      </c>
      <c r="K21" s="89">
        <v>2.954910887578126</v>
      </c>
      <c r="L21" s="89">
        <v>3.1026564319570324</v>
      </c>
      <c r="M21" s="89">
        <v>3.257789253554884</v>
      </c>
    </row>
    <row r="22" spans="2:13" x14ac:dyDescent="0.25">
      <c r="B22" s="63" t="str">
        <f>+'Cash Flow - Direct Method'!C23</f>
        <v>Advertising &amp; marketing</v>
      </c>
      <c r="C22" s="89">
        <v>0.5</v>
      </c>
      <c r="D22" s="89">
        <v>0.52500000000000002</v>
      </c>
      <c r="E22" s="89">
        <v>0.55125000000000002</v>
      </c>
      <c r="F22" s="89">
        <v>0.57881250000000006</v>
      </c>
      <c r="G22" s="89">
        <v>0.60775312500000012</v>
      </c>
      <c r="H22" s="89">
        <v>0.63814078125000018</v>
      </c>
      <c r="I22" s="89">
        <v>0.67004782031250021</v>
      </c>
      <c r="J22" s="89">
        <v>0.70355021132812523</v>
      </c>
      <c r="K22" s="89">
        <v>0.73872772189453151</v>
      </c>
      <c r="L22" s="89">
        <v>0.77566410798925811</v>
      </c>
      <c r="M22" s="89">
        <v>0.81444731338872101</v>
      </c>
    </row>
    <row r="23" spans="2:13" x14ac:dyDescent="0.25">
      <c r="B23" s="63" t="str">
        <f>+'Cash Flow - Direct Method'!C24</f>
        <v>Repairs &amp; maintenance</v>
      </c>
      <c r="C23" s="89">
        <v>0.5</v>
      </c>
      <c r="D23" s="89">
        <v>0.52500000000000002</v>
      </c>
      <c r="E23" s="89">
        <v>0.55125000000000002</v>
      </c>
      <c r="F23" s="89">
        <v>0.57881250000000006</v>
      </c>
      <c r="G23" s="89">
        <v>0.60775312500000012</v>
      </c>
      <c r="H23" s="89">
        <v>0.63814078125000018</v>
      </c>
      <c r="I23" s="89">
        <v>0.67004782031250021</v>
      </c>
      <c r="J23" s="89">
        <v>0.70355021132812523</v>
      </c>
      <c r="K23" s="89">
        <v>0.73872772189453151</v>
      </c>
      <c r="L23" s="89">
        <v>0.77566410798925811</v>
      </c>
      <c r="M23" s="89">
        <v>0.81444731338872101</v>
      </c>
    </row>
    <row r="24" spans="2:13" x14ac:dyDescent="0.25">
      <c r="B24" s="63" t="str">
        <f>+'Cash Flow - Direct Method'!C25</f>
        <v>Bank fees &amp; charges</v>
      </c>
      <c r="C24" s="89">
        <v>0.2</v>
      </c>
      <c r="D24" s="89">
        <v>0.21000000000000002</v>
      </c>
      <c r="E24" s="89">
        <v>0.22050000000000003</v>
      </c>
      <c r="F24" s="89">
        <v>0.23152500000000004</v>
      </c>
      <c r="G24" s="89">
        <v>0.24310125000000005</v>
      </c>
      <c r="H24" s="89">
        <v>0.25525631250000008</v>
      </c>
      <c r="I24" s="89">
        <v>0.26801912812500012</v>
      </c>
      <c r="J24" s="89">
        <v>0.28142008453125011</v>
      </c>
      <c r="K24" s="89">
        <v>0.29549108875781266</v>
      </c>
      <c r="L24" s="89">
        <v>0.31026564319570332</v>
      </c>
      <c r="M24" s="89">
        <v>0.32577892535548852</v>
      </c>
    </row>
    <row r="25" spans="2:13" x14ac:dyDescent="0.25">
      <c r="B25" s="63" t="str">
        <f>+'Cash Flow - Direct Method'!C26</f>
        <v>Insurance</v>
      </c>
      <c r="C25" s="89">
        <v>0.2</v>
      </c>
      <c r="D25" s="89">
        <v>0.21000000000000002</v>
      </c>
      <c r="E25" s="89">
        <v>0.22050000000000003</v>
      </c>
      <c r="F25" s="89">
        <v>0.23152500000000004</v>
      </c>
      <c r="G25" s="89">
        <v>0.24310125000000005</v>
      </c>
      <c r="H25" s="89">
        <v>0.25525631250000008</v>
      </c>
      <c r="I25" s="89">
        <v>0.26801912812500012</v>
      </c>
      <c r="J25" s="89">
        <v>0.28142008453125011</v>
      </c>
      <c r="K25" s="89">
        <v>0.29549108875781266</v>
      </c>
      <c r="L25" s="89">
        <v>0.31026564319570332</v>
      </c>
      <c r="M25" s="89">
        <v>0.32577892535548852</v>
      </c>
    </row>
    <row r="26" spans="2:13" x14ac:dyDescent="0.25">
      <c r="B26" s="63" t="str">
        <f>+'Cash Flow - Direct Method'!C27</f>
        <v>Telephone</v>
      </c>
      <c r="C26" s="89">
        <v>0.2</v>
      </c>
      <c r="D26" s="89">
        <v>0.21000000000000002</v>
      </c>
      <c r="E26" s="89">
        <v>0.22050000000000003</v>
      </c>
      <c r="F26" s="89">
        <v>0.23152500000000004</v>
      </c>
      <c r="G26" s="89">
        <v>0.24310125000000005</v>
      </c>
      <c r="H26" s="89">
        <v>0.25525631250000008</v>
      </c>
      <c r="I26" s="89">
        <v>0.26801912812500012</v>
      </c>
      <c r="J26" s="89">
        <v>0.28142008453125011</v>
      </c>
      <c r="K26" s="89">
        <v>0.29549108875781266</v>
      </c>
      <c r="L26" s="89">
        <v>0.31026564319570332</v>
      </c>
      <c r="M26" s="89">
        <v>0.32577892535548852</v>
      </c>
    </row>
    <row r="27" spans="2:13" x14ac:dyDescent="0.25">
      <c r="B27" s="63" t="str">
        <f>+'Cash Flow - Direct Method'!C28</f>
        <v>Postage</v>
      </c>
      <c r="C27" s="89">
        <v>0.2</v>
      </c>
      <c r="D27" s="89">
        <v>0.21000000000000002</v>
      </c>
      <c r="E27" s="89">
        <v>0.22050000000000003</v>
      </c>
      <c r="F27" s="89">
        <v>0.23152500000000004</v>
      </c>
      <c r="G27" s="89">
        <v>0.24310125000000005</v>
      </c>
      <c r="H27" s="89">
        <v>0.25525631250000008</v>
      </c>
      <c r="I27" s="89">
        <v>0.26801912812500012</v>
      </c>
      <c r="J27" s="89">
        <v>0.28142008453125011</v>
      </c>
      <c r="K27" s="89">
        <v>0.29549108875781266</v>
      </c>
      <c r="L27" s="89">
        <v>0.31026564319570332</v>
      </c>
      <c r="M27" s="89">
        <v>0.32577892535548852</v>
      </c>
    </row>
    <row r="28" spans="2:13" x14ac:dyDescent="0.25">
      <c r="B28" s="63" t="str">
        <f>+'Cash Flow - Direct Method'!C29</f>
        <v>Office suppliers</v>
      </c>
      <c r="C28" s="89">
        <v>0.2</v>
      </c>
      <c r="D28" s="89">
        <v>0.21000000000000002</v>
      </c>
      <c r="E28" s="89">
        <v>0.22050000000000003</v>
      </c>
      <c r="F28" s="89">
        <v>0.23152500000000004</v>
      </c>
      <c r="G28" s="89">
        <v>0.24310125000000005</v>
      </c>
      <c r="H28" s="89">
        <v>0.25525631250000008</v>
      </c>
      <c r="I28" s="89">
        <v>0.26801912812500012</v>
      </c>
      <c r="J28" s="89">
        <v>0.28142008453125011</v>
      </c>
      <c r="K28" s="89">
        <v>0.29549108875781266</v>
      </c>
      <c r="L28" s="89">
        <v>0.31026564319570332</v>
      </c>
      <c r="M28" s="89">
        <v>0.32577892535548852</v>
      </c>
    </row>
    <row r="29" spans="2:13" x14ac:dyDescent="0.25">
      <c r="B29" s="63" t="str">
        <f>+'Cash Flow - Direct Method'!C30</f>
        <v>Loan payments</v>
      </c>
      <c r="C29" s="89">
        <v>1</v>
      </c>
      <c r="D29" s="89">
        <v>1.05</v>
      </c>
      <c r="E29" s="89">
        <v>1.1025</v>
      </c>
      <c r="F29" s="89">
        <v>1.1576250000000001</v>
      </c>
      <c r="G29" s="89">
        <v>1.2155062500000002</v>
      </c>
      <c r="H29" s="89">
        <v>1.2762815625000004</v>
      </c>
      <c r="I29" s="89">
        <v>1.3400956406250004</v>
      </c>
      <c r="J29" s="89">
        <v>1.4071004226562505</v>
      </c>
      <c r="K29" s="89">
        <v>1.477455443789063</v>
      </c>
      <c r="L29" s="89">
        <v>1.5513282159785162</v>
      </c>
      <c r="M29" s="89">
        <v>1.628894626777442</v>
      </c>
    </row>
    <row r="30" spans="2:13" x14ac:dyDescent="0.25">
      <c r="B30" s="63" t="str">
        <f>+'Cash Flow - Direct Method'!C31</f>
        <v>Motor vehicle expenses</v>
      </c>
      <c r="C30" s="89">
        <v>0.1</v>
      </c>
      <c r="D30" s="89">
        <v>0.10500000000000001</v>
      </c>
      <c r="E30" s="89">
        <v>0.11025000000000001</v>
      </c>
      <c r="F30" s="89">
        <v>0.11576250000000002</v>
      </c>
      <c r="G30" s="89">
        <v>0.12155062500000002</v>
      </c>
      <c r="H30" s="89">
        <v>0.12762815625000004</v>
      </c>
      <c r="I30" s="89">
        <v>0.13400956406250006</v>
      </c>
      <c r="J30" s="89">
        <v>0.14071004226562506</v>
      </c>
      <c r="K30" s="89">
        <v>0.14774554437890633</v>
      </c>
      <c r="L30" s="89">
        <v>0.15513282159785166</v>
      </c>
      <c r="M30" s="89">
        <v>0.16288946267774426</v>
      </c>
    </row>
    <row r="31" spans="2:13" x14ac:dyDescent="0.25">
      <c r="B31" s="63" t="str">
        <f>+'Cash Flow - Direct Method'!C32</f>
        <v>Stationery &amp; printing</v>
      </c>
      <c r="C31" s="89">
        <v>0.1</v>
      </c>
      <c r="D31" s="89">
        <v>0.10500000000000001</v>
      </c>
      <c r="E31" s="89">
        <v>0.11025000000000001</v>
      </c>
      <c r="F31" s="89">
        <v>0.11576250000000002</v>
      </c>
      <c r="G31" s="89">
        <v>0.12155062500000002</v>
      </c>
      <c r="H31" s="89">
        <v>0.12762815625000004</v>
      </c>
      <c r="I31" s="89">
        <v>0.13400956406250006</v>
      </c>
      <c r="J31" s="89">
        <v>0.14071004226562506</v>
      </c>
      <c r="K31" s="89">
        <v>0.14774554437890633</v>
      </c>
      <c r="L31" s="89">
        <v>0.15513282159785166</v>
      </c>
      <c r="M31" s="89">
        <v>0.16288946267774426</v>
      </c>
    </row>
    <row r="32" spans="2:13" x14ac:dyDescent="0.25">
      <c r="B32" s="63" t="str">
        <f>+'Cash Flow - Direct Method'!C33</f>
        <v>Licensing</v>
      </c>
      <c r="C32" s="89">
        <v>0.2</v>
      </c>
      <c r="D32" s="89">
        <v>0.21000000000000002</v>
      </c>
      <c r="E32" s="89">
        <v>0.22050000000000003</v>
      </c>
      <c r="F32" s="89">
        <v>0.23152500000000004</v>
      </c>
      <c r="G32" s="89">
        <v>0.24310125000000005</v>
      </c>
      <c r="H32" s="89">
        <v>0.25525631250000008</v>
      </c>
      <c r="I32" s="89">
        <v>0.26801912812500012</v>
      </c>
      <c r="J32" s="89">
        <v>0.28142008453125011</v>
      </c>
      <c r="K32" s="89">
        <v>0.29549108875781266</v>
      </c>
      <c r="L32" s="89">
        <v>0.31026564319570332</v>
      </c>
      <c r="M32" s="89">
        <v>0.32577892535548852</v>
      </c>
    </row>
    <row r="33" spans="2:13" x14ac:dyDescent="0.25">
      <c r="B33" s="63" t="str">
        <f>+'Cash Flow - Direct Method'!C34</f>
        <v>Bank charges</v>
      </c>
      <c r="C33" s="89">
        <v>0.2</v>
      </c>
      <c r="D33" s="89">
        <v>0.21000000000000002</v>
      </c>
      <c r="E33" s="89">
        <v>0.22050000000000003</v>
      </c>
      <c r="F33" s="89">
        <v>0.23152500000000004</v>
      </c>
      <c r="G33" s="89">
        <v>0.24310125000000005</v>
      </c>
      <c r="H33" s="89">
        <v>0.25525631250000008</v>
      </c>
      <c r="I33" s="89">
        <v>0.26801912812500012</v>
      </c>
      <c r="J33" s="89">
        <v>0.28142008453125011</v>
      </c>
      <c r="K33" s="89">
        <v>0.29549108875781266</v>
      </c>
      <c r="L33" s="89">
        <v>0.31026564319570332</v>
      </c>
      <c r="M33" s="89">
        <v>0.32577892535548852</v>
      </c>
    </row>
    <row r="34" spans="2:13" x14ac:dyDescent="0.25">
      <c r="B34" s="63" t="str">
        <f>+'Cash Flow - Direct Method'!C36</f>
        <v>Accountant fees</v>
      </c>
      <c r="C34" s="89">
        <v>0.2</v>
      </c>
      <c r="D34" s="89">
        <v>0.21000000000000002</v>
      </c>
      <c r="E34" s="89">
        <v>0.22050000000000003</v>
      </c>
      <c r="F34" s="89">
        <v>0.23152500000000004</v>
      </c>
      <c r="G34" s="89">
        <v>0.24310125000000005</v>
      </c>
      <c r="H34" s="89">
        <v>0.25525631250000008</v>
      </c>
      <c r="I34" s="89">
        <v>0.26801912812500012</v>
      </c>
      <c r="J34" s="89">
        <v>0.28142008453125011</v>
      </c>
      <c r="K34" s="89">
        <v>0.29549108875781266</v>
      </c>
      <c r="L34" s="89">
        <v>0.31026564319570332</v>
      </c>
      <c r="M34" s="89">
        <v>0.32577892535548852</v>
      </c>
    </row>
    <row r="35" spans="2:13" x14ac:dyDescent="0.25">
      <c r="B35" s="63" t="str">
        <f>+'Cash Flow - Direct Method'!C37</f>
        <v>Other</v>
      </c>
      <c r="C35" s="89">
        <v>0.5</v>
      </c>
      <c r="D35" s="89">
        <v>0.52500000000000002</v>
      </c>
      <c r="E35" s="89">
        <v>0.55125000000000002</v>
      </c>
      <c r="F35" s="89">
        <v>0.57881250000000006</v>
      </c>
      <c r="G35" s="89">
        <v>0.60775312500000012</v>
      </c>
      <c r="H35" s="89">
        <v>0.63814078125000018</v>
      </c>
      <c r="I35" s="89">
        <v>0.67004782031250021</v>
      </c>
      <c r="J35" s="89">
        <v>0.70355021132812523</v>
      </c>
      <c r="K35" s="89">
        <v>0.73872772189453151</v>
      </c>
      <c r="L35" s="89">
        <v>0.77566410798925811</v>
      </c>
      <c r="M35" s="89">
        <v>0.81444731338872101</v>
      </c>
    </row>
    <row r="36" spans="2:13" x14ac:dyDescent="0.25">
      <c r="B36" s="63"/>
      <c r="C36" s="63"/>
      <c r="D36" s="63"/>
      <c r="E36" s="63"/>
      <c r="F36" s="63"/>
      <c r="G36" s="63"/>
      <c r="H36" s="63"/>
      <c r="I36" s="63"/>
      <c r="J36" s="63"/>
      <c r="K36" s="63"/>
      <c r="L36" s="63"/>
      <c r="M36" s="63"/>
    </row>
    <row r="37" spans="2:13" x14ac:dyDescent="0.25">
      <c r="B37" s="67" t="s">
        <v>60</v>
      </c>
      <c r="C37" s="68">
        <f t="shared" ref="C37:M37" si="1">+SUM(C18:C35)</f>
        <v>36.300000000000026</v>
      </c>
      <c r="D37" s="68">
        <f t="shared" si="1"/>
        <v>38.114999999999995</v>
      </c>
      <c r="E37" s="68">
        <f t="shared" si="1"/>
        <v>40.020750000000021</v>
      </c>
      <c r="F37" s="68">
        <f t="shared" si="1"/>
        <v>42.021787499999981</v>
      </c>
      <c r="G37" s="68">
        <f t="shared" si="1"/>
        <v>44.122876875000024</v>
      </c>
      <c r="H37" s="68">
        <f t="shared" si="1"/>
        <v>46.329020718750023</v>
      </c>
      <c r="I37" s="68">
        <f t="shared" si="1"/>
        <v>48.645471754687492</v>
      </c>
      <c r="J37" s="68">
        <f t="shared" si="1"/>
        <v>51.077745342421878</v>
      </c>
      <c r="K37" s="68">
        <f t="shared" si="1"/>
        <v>53.631632609543004</v>
      </c>
      <c r="L37" s="68">
        <f t="shared" si="1"/>
        <v>56.313214240020159</v>
      </c>
      <c r="M37" s="68">
        <f t="shared" si="1"/>
        <v>59.128874952021128</v>
      </c>
    </row>
    <row r="38" spans="2:13" x14ac:dyDescent="0.25">
      <c r="B38" s="63"/>
      <c r="C38" s="63"/>
      <c r="D38" s="63"/>
      <c r="E38" s="63"/>
      <c r="F38" s="63"/>
      <c r="G38" s="63"/>
      <c r="H38" s="63"/>
      <c r="I38" s="63"/>
      <c r="J38" s="63"/>
      <c r="K38" s="63"/>
      <c r="L38" s="63"/>
      <c r="M38" s="63"/>
    </row>
    <row r="39" spans="2:13" ht="31.5" x14ac:dyDescent="0.25">
      <c r="B39" s="84" t="s">
        <v>61</v>
      </c>
      <c r="C39" s="71">
        <f t="shared" ref="C39:M39" si="2">+C14-C37</f>
        <v>4.3999999999999702</v>
      </c>
      <c r="D39" s="71">
        <f t="shared" si="2"/>
        <v>4.6200000000000045</v>
      </c>
      <c r="E39" s="71">
        <f t="shared" si="2"/>
        <v>4.8509999999999849</v>
      </c>
      <c r="F39" s="71">
        <f t="shared" si="2"/>
        <v>5.0935500000000289</v>
      </c>
      <c r="G39" s="71">
        <f t="shared" si="2"/>
        <v>5.3482274999999788</v>
      </c>
      <c r="H39" s="71">
        <f t="shared" si="2"/>
        <v>5.6156388749999806</v>
      </c>
      <c r="I39" s="71">
        <f t="shared" si="2"/>
        <v>5.8964208187500233</v>
      </c>
      <c r="J39" s="71">
        <f t="shared" si="2"/>
        <v>6.1912418596875085</v>
      </c>
      <c r="K39" s="71">
        <f t="shared" si="2"/>
        <v>6.5008039526718662</v>
      </c>
      <c r="L39" s="71">
        <f t="shared" si="2"/>
        <v>6.8258441503054499</v>
      </c>
      <c r="M39" s="71">
        <f t="shared" si="2"/>
        <v>7.167136357820759</v>
      </c>
    </row>
    <row r="40" spans="2:13" x14ac:dyDescent="0.25">
      <c r="B40" s="63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</row>
    <row r="41" spans="2:13" x14ac:dyDescent="0.25">
      <c r="B41" s="63" t="str">
        <f>+'Cash Flow - Direct Method'!C53</f>
        <v>Interest paid</v>
      </c>
      <c r="C41" s="89">
        <v>0.2</v>
      </c>
      <c r="D41" s="89">
        <v>0.21000000000000002</v>
      </c>
      <c r="E41" s="89">
        <v>0.22050000000000003</v>
      </c>
      <c r="F41" s="89">
        <v>0.23152500000000004</v>
      </c>
      <c r="G41" s="89">
        <v>0.24310125000000005</v>
      </c>
      <c r="H41" s="89">
        <v>0.25525631250000008</v>
      </c>
      <c r="I41" s="89">
        <v>0.26801912812500012</v>
      </c>
      <c r="J41" s="89">
        <v>0.28142008453125011</v>
      </c>
      <c r="K41" s="89">
        <v>0.29549108875781266</v>
      </c>
      <c r="L41" s="89">
        <v>0.31026564319570332</v>
      </c>
      <c r="M41" s="89">
        <v>0.32577892535548852</v>
      </c>
    </row>
    <row r="42" spans="2:13" x14ac:dyDescent="0.25">
      <c r="B42" s="63" t="s">
        <v>62</v>
      </c>
      <c r="C42" s="90">
        <v>0.5</v>
      </c>
      <c r="D42" s="90">
        <v>0.5</v>
      </c>
      <c r="E42" s="90">
        <v>0.5</v>
      </c>
      <c r="F42" s="90">
        <v>0.5</v>
      </c>
      <c r="G42" s="90">
        <v>0.5</v>
      </c>
      <c r="H42" s="90">
        <v>0.5</v>
      </c>
      <c r="I42" s="90">
        <v>0.5</v>
      </c>
      <c r="J42" s="90">
        <v>0.5</v>
      </c>
      <c r="K42" s="90">
        <v>0.5</v>
      </c>
      <c r="L42" s="90">
        <v>0.5</v>
      </c>
      <c r="M42" s="90">
        <v>0.5</v>
      </c>
    </row>
    <row r="43" spans="2:13" x14ac:dyDescent="0.25">
      <c r="B43" s="63" t="s">
        <v>63</v>
      </c>
      <c r="C43" s="90">
        <v>0.5</v>
      </c>
      <c r="D43" s="90">
        <v>0.5</v>
      </c>
      <c r="E43" s="90">
        <v>0.5</v>
      </c>
      <c r="F43" s="90">
        <v>0.5</v>
      </c>
      <c r="G43" s="90">
        <v>0.5</v>
      </c>
      <c r="H43" s="90">
        <v>0.5</v>
      </c>
      <c r="I43" s="90">
        <v>0.5</v>
      </c>
      <c r="J43" s="90">
        <v>0.5</v>
      </c>
      <c r="K43" s="90">
        <v>0.5</v>
      </c>
      <c r="L43" s="90">
        <v>0.5</v>
      </c>
      <c r="M43" s="90">
        <v>0.5</v>
      </c>
    </row>
    <row r="44" spans="2:13" x14ac:dyDescent="0.25">
      <c r="B44" s="63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</row>
    <row r="45" spans="2:13" x14ac:dyDescent="0.25">
      <c r="B45" s="70" t="s">
        <v>64</v>
      </c>
      <c r="C45" s="71">
        <f>+C39-SUM(C41:C43)</f>
        <v>3.19999999999997</v>
      </c>
      <c r="D45" s="71">
        <f t="shared" ref="D45:M45" si="3">+D39-SUM(D41:D43)</f>
        <v>3.4100000000000046</v>
      </c>
      <c r="E45" s="71">
        <f t="shared" si="3"/>
        <v>3.630499999999985</v>
      </c>
      <c r="F45" s="71">
        <f t="shared" si="3"/>
        <v>3.8620250000000289</v>
      </c>
      <c r="G45" s="71">
        <f t="shared" si="3"/>
        <v>4.1051262499999783</v>
      </c>
      <c r="H45" s="71">
        <f t="shared" si="3"/>
        <v>4.3603825624999804</v>
      </c>
      <c r="I45" s="71">
        <f t="shared" si="3"/>
        <v>4.6284016906250232</v>
      </c>
      <c r="J45" s="71">
        <f t="shared" si="3"/>
        <v>4.9098217751562583</v>
      </c>
      <c r="K45" s="71">
        <f t="shared" si="3"/>
        <v>5.2053128639140533</v>
      </c>
      <c r="L45" s="71">
        <f t="shared" si="3"/>
        <v>5.5155785071097467</v>
      </c>
      <c r="M45" s="71">
        <f t="shared" si="3"/>
        <v>5.8413574324652702</v>
      </c>
    </row>
    <row r="46" spans="2:13" x14ac:dyDescent="0.25">
      <c r="B46" s="63"/>
      <c r="C46" s="63"/>
      <c r="D46" s="63"/>
      <c r="E46" s="63"/>
      <c r="F46" s="63"/>
      <c r="G46" s="63"/>
      <c r="H46" s="63"/>
      <c r="I46" s="63"/>
      <c r="J46" s="63"/>
      <c r="K46" s="63"/>
      <c r="L46" s="63"/>
      <c r="M46" s="63"/>
    </row>
    <row r="47" spans="2:13" x14ac:dyDescent="0.25">
      <c r="B47" s="63" t="str">
        <f>+'Cash Flow - Direct Method'!C35</f>
        <v>Tax payments</v>
      </c>
      <c r="C47" s="89">
        <f>+'Cash Flow - Direct Method'!D35</f>
        <v>1</v>
      </c>
      <c r="D47" s="89">
        <f>+'Cash Flow - Direct Method'!E35</f>
        <v>1.05</v>
      </c>
      <c r="E47" s="89">
        <f>+'Cash Flow - Direct Method'!F35</f>
        <v>1.1025</v>
      </c>
      <c r="F47" s="89">
        <f>+'Cash Flow - Direct Method'!G35</f>
        <v>1.1576250000000001</v>
      </c>
      <c r="G47" s="89">
        <f>+'Cash Flow - Direct Method'!H35</f>
        <v>1.2155062500000002</v>
      </c>
      <c r="H47" s="89">
        <f>+'Cash Flow - Direct Method'!I35</f>
        <v>1.2762815625000004</v>
      </c>
      <c r="I47" s="89">
        <f>+'Cash Flow - Direct Method'!J35</f>
        <v>1.3400956406250004</v>
      </c>
      <c r="J47" s="89">
        <f>+'Cash Flow - Direct Method'!K35</f>
        <v>1.4071004226562505</v>
      </c>
      <c r="K47" s="89">
        <f>+'Cash Flow - Direct Method'!L35</f>
        <v>1.477455443789063</v>
      </c>
      <c r="L47" s="89">
        <f>+'Cash Flow - Direct Method'!M35</f>
        <v>1.5513282159785162</v>
      </c>
      <c r="M47" s="89">
        <f>+'Cash Flow - Direct Method'!N35</f>
        <v>1.628894626777442</v>
      </c>
    </row>
    <row r="48" spans="2:13" x14ac:dyDescent="0.25">
      <c r="B48" s="75"/>
      <c r="C48" s="75"/>
      <c r="D48" s="75"/>
      <c r="E48" s="75"/>
      <c r="F48" s="75"/>
      <c r="G48" s="75"/>
      <c r="H48" s="75"/>
      <c r="I48" s="75"/>
      <c r="J48" s="75"/>
      <c r="K48" s="75"/>
      <c r="L48" s="75"/>
      <c r="M48" s="75"/>
    </row>
    <row r="49" spans="2:14" ht="16.5" thickBot="1" x14ac:dyDescent="0.3">
      <c r="B49" s="83" t="s">
        <v>65</v>
      </c>
      <c r="C49" s="85">
        <f>+C45-C47</f>
        <v>2.19999999999997</v>
      </c>
      <c r="D49" s="85">
        <f t="shared" ref="D49:M49" si="4">+D45-D47</f>
        <v>2.3600000000000048</v>
      </c>
      <c r="E49" s="85">
        <f t="shared" si="4"/>
        <v>2.5279999999999849</v>
      </c>
      <c r="F49" s="85">
        <f t="shared" si="4"/>
        <v>2.704400000000029</v>
      </c>
      <c r="G49" s="85">
        <f t="shared" si="4"/>
        <v>2.8896199999999781</v>
      </c>
      <c r="H49" s="85">
        <f t="shared" si="4"/>
        <v>3.08410099999998</v>
      </c>
      <c r="I49" s="85">
        <f t="shared" si="4"/>
        <v>3.2883060500000227</v>
      </c>
      <c r="J49" s="85">
        <f t="shared" si="4"/>
        <v>3.502721352500008</v>
      </c>
      <c r="K49" s="85">
        <f t="shared" si="4"/>
        <v>3.7278574201249901</v>
      </c>
      <c r="L49" s="85">
        <f t="shared" si="4"/>
        <v>3.9642502911312305</v>
      </c>
      <c r="M49" s="78">
        <f t="shared" si="4"/>
        <v>4.2124628056878279</v>
      </c>
      <c r="N49" s="23"/>
    </row>
    <row r="50" spans="2:14" ht="16.5" thickTop="1" x14ac:dyDescent="0.25"/>
  </sheetData>
  <pageMargins left="0.7" right="0.7" top="0.75" bottom="0.75" header="0.3" footer="0.3"/>
  <pageSetup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34"/>
  <sheetViews>
    <sheetView showGridLines="0" topLeftCell="A21" workbookViewId="0">
      <selection activeCell="I29" sqref="I29"/>
    </sheetView>
  </sheetViews>
  <sheetFormatPr defaultColWidth="9.140625" defaultRowHeight="16.5" x14ac:dyDescent="0.3"/>
  <cols>
    <col min="1" max="1" width="9.140625" style="92"/>
    <col min="2" max="2" width="62.42578125" style="92" customWidth="1"/>
    <col min="3" max="4" width="9.140625" style="99"/>
    <col min="5" max="16384" width="9.140625" style="92"/>
  </cols>
  <sheetData>
    <row r="2" spans="2:4" x14ac:dyDescent="0.3">
      <c r="B2" s="91" t="s">
        <v>44</v>
      </c>
      <c r="C2" s="96" t="s">
        <v>71</v>
      </c>
      <c r="D2" s="96" t="s">
        <v>71</v>
      </c>
    </row>
    <row r="3" spans="2:4" x14ac:dyDescent="0.3">
      <c r="B3" s="93" t="s">
        <v>72</v>
      </c>
      <c r="C3" s="97"/>
      <c r="D3" s="97" t="s">
        <v>73</v>
      </c>
    </row>
    <row r="4" spans="2:4" ht="37.5" customHeight="1" x14ac:dyDescent="0.3">
      <c r="B4" s="95" t="s">
        <v>74</v>
      </c>
      <c r="C4" s="97"/>
      <c r="D4" s="97"/>
    </row>
    <row r="5" spans="2:4" x14ac:dyDescent="0.3">
      <c r="B5" s="93" t="s">
        <v>75</v>
      </c>
      <c r="C5" s="97" t="s">
        <v>73</v>
      </c>
      <c r="D5" s="97"/>
    </row>
    <row r="6" spans="2:4" x14ac:dyDescent="0.3">
      <c r="B6" s="93" t="s">
        <v>76</v>
      </c>
      <c r="C6" s="97" t="s">
        <v>73</v>
      </c>
      <c r="D6" s="97"/>
    </row>
    <row r="7" spans="2:4" x14ac:dyDescent="0.3">
      <c r="B7" s="93" t="s">
        <v>77</v>
      </c>
      <c r="C7" s="97" t="s">
        <v>73</v>
      </c>
      <c r="D7" s="97"/>
    </row>
    <row r="8" spans="2:4" x14ac:dyDescent="0.3">
      <c r="B8" s="93" t="s">
        <v>78</v>
      </c>
      <c r="C8" s="97" t="s">
        <v>73</v>
      </c>
      <c r="D8" s="97"/>
    </row>
    <row r="9" spans="2:4" x14ac:dyDescent="0.3">
      <c r="B9" s="93" t="s">
        <v>81</v>
      </c>
      <c r="C9" s="97" t="s">
        <v>73</v>
      </c>
      <c r="D9" s="97"/>
    </row>
    <row r="10" spans="2:4" x14ac:dyDescent="0.3">
      <c r="B10" s="93" t="s">
        <v>82</v>
      </c>
      <c r="C10" s="97" t="s">
        <v>73</v>
      </c>
      <c r="D10" s="97"/>
    </row>
    <row r="11" spans="2:4" x14ac:dyDescent="0.3">
      <c r="B11" s="93" t="s">
        <v>83</v>
      </c>
      <c r="C11" s="97" t="s">
        <v>73</v>
      </c>
      <c r="D11" s="97"/>
    </row>
    <row r="12" spans="2:4" x14ac:dyDescent="0.3">
      <c r="B12" s="93" t="s">
        <v>84</v>
      </c>
      <c r="C12" s="97" t="s">
        <v>73</v>
      </c>
      <c r="D12" s="97"/>
    </row>
    <row r="13" spans="2:4" x14ac:dyDescent="0.3">
      <c r="B13" s="93"/>
      <c r="C13" s="97"/>
      <c r="D13" s="97"/>
    </row>
    <row r="14" spans="2:4" x14ac:dyDescent="0.3">
      <c r="B14" s="94" t="s">
        <v>79</v>
      </c>
      <c r="C14" s="98"/>
      <c r="D14" s="98" t="s">
        <v>73</v>
      </c>
    </row>
    <row r="15" spans="2:4" ht="19.5" customHeight="1" thickBot="1" x14ac:dyDescent="0.35">
      <c r="B15" s="100" t="s">
        <v>80</v>
      </c>
      <c r="C15" s="101"/>
      <c r="D15" s="101" t="s">
        <v>85</v>
      </c>
    </row>
    <row r="16" spans="2:4" ht="17.25" thickTop="1" x14ac:dyDescent="0.3"/>
    <row r="18" spans="2:4" x14ac:dyDescent="0.3">
      <c r="B18" s="91" t="s">
        <v>44</v>
      </c>
      <c r="C18" s="96" t="s">
        <v>71</v>
      </c>
      <c r="D18" s="103" t="s">
        <v>71</v>
      </c>
    </row>
    <row r="19" spans="2:4" x14ac:dyDescent="0.3">
      <c r="B19" s="93" t="s">
        <v>86</v>
      </c>
      <c r="C19" s="97" t="s">
        <v>73</v>
      </c>
      <c r="D19" s="102"/>
    </row>
    <row r="20" spans="2:4" x14ac:dyDescent="0.3">
      <c r="B20" s="93" t="s">
        <v>87</v>
      </c>
      <c r="C20" s="97" t="s">
        <v>73</v>
      </c>
      <c r="D20" s="102"/>
    </row>
    <row r="21" spans="2:4" x14ac:dyDescent="0.3">
      <c r="B21" s="93" t="s">
        <v>88</v>
      </c>
      <c r="C21" s="97" t="s">
        <v>73</v>
      </c>
      <c r="D21" s="102"/>
    </row>
    <row r="22" spans="2:4" x14ac:dyDescent="0.3">
      <c r="B22" s="93" t="s">
        <v>89</v>
      </c>
      <c r="C22" s="97" t="s">
        <v>73</v>
      </c>
      <c r="D22" s="102"/>
    </row>
    <row r="23" spans="2:4" ht="17.25" thickBot="1" x14ac:dyDescent="0.35">
      <c r="B23" s="104" t="s">
        <v>90</v>
      </c>
      <c r="C23" s="101"/>
      <c r="D23" s="105" t="s">
        <v>85</v>
      </c>
    </row>
    <row r="24" spans="2:4" ht="17.25" thickTop="1" x14ac:dyDescent="0.3"/>
    <row r="25" spans="2:4" x14ac:dyDescent="0.3">
      <c r="B25" s="91" t="s">
        <v>44</v>
      </c>
      <c r="C25" s="96" t="s">
        <v>71</v>
      </c>
      <c r="D25" s="103" t="s">
        <v>71</v>
      </c>
    </row>
    <row r="26" spans="2:4" x14ac:dyDescent="0.3">
      <c r="B26" s="93" t="s">
        <v>91</v>
      </c>
      <c r="C26" s="97" t="s">
        <v>73</v>
      </c>
      <c r="D26" s="102"/>
    </row>
    <row r="27" spans="2:4" x14ac:dyDescent="0.3">
      <c r="B27" s="93" t="s">
        <v>92</v>
      </c>
      <c r="C27" s="97" t="s">
        <v>73</v>
      </c>
      <c r="D27" s="102"/>
    </row>
    <row r="28" spans="2:4" x14ac:dyDescent="0.3">
      <c r="B28" s="93" t="s">
        <v>93</v>
      </c>
      <c r="C28" s="97" t="s">
        <v>73</v>
      </c>
      <c r="D28" s="102"/>
    </row>
    <row r="29" spans="2:4" x14ac:dyDescent="0.3">
      <c r="B29" s="93" t="s">
        <v>94</v>
      </c>
      <c r="C29" s="97" t="s">
        <v>73</v>
      </c>
      <c r="D29" s="102"/>
    </row>
    <row r="30" spans="2:4" x14ac:dyDescent="0.3">
      <c r="B30" s="93" t="s">
        <v>95</v>
      </c>
      <c r="C30" s="97" t="s">
        <v>73</v>
      </c>
      <c r="D30" s="102"/>
    </row>
    <row r="31" spans="2:4" x14ac:dyDescent="0.3">
      <c r="B31" s="93" t="s">
        <v>96</v>
      </c>
      <c r="C31" s="97" t="s">
        <v>73</v>
      </c>
      <c r="D31" s="102"/>
    </row>
    <row r="32" spans="2:4" x14ac:dyDescent="0.3">
      <c r="B32" s="93" t="s">
        <v>97</v>
      </c>
      <c r="C32" s="97" t="s">
        <v>73</v>
      </c>
      <c r="D32" s="102"/>
    </row>
    <row r="33" spans="2:4" ht="17.25" thickBot="1" x14ac:dyDescent="0.35">
      <c r="B33" s="104" t="s">
        <v>90</v>
      </c>
      <c r="C33" s="101"/>
      <c r="D33" s="105" t="s">
        <v>85</v>
      </c>
    </row>
    <row r="34" spans="2:4" ht="17.25" thickTop="1" x14ac:dyDescent="0.3"/>
  </sheetData>
  <pageMargins left="0.7" right="0.7" top="0.75" bottom="0.75" header="0.3" footer="0.3"/>
  <pageSetup paperSize="9" orientation="portrait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61"/>
  <sheetViews>
    <sheetView showGridLines="0" workbookViewId="0">
      <pane xSplit="2" ySplit="6" topLeftCell="C72" activePane="bottomRight" state="frozen"/>
      <selection pane="topRight" activeCell="C1" sqref="C1"/>
      <selection pane="bottomLeft" activeCell="A7" sqref="A7"/>
      <selection pane="bottomRight" activeCell="E19" sqref="E19"/>
    </sheetView>
  </sheetViews>
  <sheetFormatPr defaultColWidth="9.140625" defaultRowHeight="15.75" x14ac:dyDescent="0.25"/>
  <cols>
    <col min="1" max="2" width="9.140625" style="18"/>
    <col min="3" max="3" width="43" style="18" customWidth="1"/>
    <col min="4" max="14" width="12.140625" style="18" customWidth="1"/>
    <col min="15" max="16384" width="9.140625" style="18"/>
  </cols>
  <sheetData>
    <row r="2" spans="2:14" x14ac:dyDescent="0.25">
      <c r="E2" s="106">
        <v>0.12</v>
      </c>
      <c r="F2" s="106"/>
      <c r="G2" s="106"/>
      <c r="H2" s="106"/>
      <c r="I2" s="106"/>
      <c r="J2" s="106"/>
      <c r="K2" s="106"/>
      <c r="L2" s="106"/>
      <c r="M2" s="106"/>
      <c r="N2" s="106"/>
    </row>
    <row r="3" spans="2:14" x14ac:dyDescent="0.25">
      <c r="C3" s="48" t="s">
        <v>43</v>
      </c>
      <c r="D3" s="49"/>
      <c r="E3" s="49"/>
      <c r="F3" s="49"/>
      <c r="G3" s="49"/>
      <c r="H3" s="49"/>
      <c r="I3" s="49"/>
      <c r="J3" s="49"/>
      <c r="K3" s="49"/>
      <c r="L3" s="49"/>
      <c r="M3" s="49"/>
      <c r="N3" s="50"/>
    </row>
    <row r="4" spans="2:14" x14ac:dyDescent="0.25">
      <c r="B4" s="23"/>
      <c r="C4" s="54"/>
      <c r="D4" s="55"/>
      <c r="E4" s="55"/>
      <c r="F4" s="55"/>
      <c r="G4" s="55"/>
      <c r="H4" s="55"/>
      <c r="I4" s="55"/>
      <c r="J4" s="55"/>
      <c r="K4" s="55"/>
      <c r="L4" s="55"/>
      <c r="M4" s="55"/>
      <c r="N4" s="56"/>
    </row>
    <row r="5" spans="2:14" x14ac:dyDescent="0.25">
      <c r="B5" s="23"/>
      <c r="C5" s="57"/>
      <c r="D5" s="52" t="s">
        <v>5</v>
      </c>
      <c r="E5" s="52" t="s">
        <v>5</v>
      </c>
      <c r="F5" s="52" t="s">
        <v>5</v>
      </c>
      <c r="G5" s="52" t="s">
        <v>5</v>
      </c>
      <c r="H5" s="52" t="s">
        <v>5</v>
      </c>
      <c r="I5" s="52" t="s">
        <v>5</v>
      </c>
      <c r="J5" s="52" t="s">
        <v>5</v>
      </c>
      <c r="K5" s="52" t="s">
        <v>5</v>
      </c>
      <c r="L5" s="52" t="s">
        <v>5</v>
      </c>
      <c r="M5" s="52" t="s">
        <v>5</v>
      </c>
      <c r="N5" s="51" t="s">
        <v>5</v>
      </c>
    </row>
    <row r="6" spans="2:14" x14ac:dyDescent="0.25">
      <c r="B6" s="23"/>
      <c r="C6" s="58" t="s">
        <v>44</v>
      </c>
      <c r="D6" s="59">
        <v>43830</v>
      </c>
      <c r="E6" s="59">
        <f>DATE(YEAR(D6)+1,MONTH(D6),DAY(D6))</f>
        <v>44196</v>
      </c>
      <c r="F6" s="59">
        <f t="shared" ref="F6:N6" si="0">DATE(YEAR(E6)+1,MONTH(E6),DAY(E6))</f>
        <v>44561</v>
      </c>
      <c r="G6" s="59">
        <f t="shared" si="0"/>
        <v>44926</v>
      </c>
      <c r="H6" s="59">
        <f t="shared" si="0"/>
        <v>45291</v>
      </c>
      <c r="I6" s="59">
        <f t="shared" si="0"/>
        <v>45657</v>
      </c>
      <c r="J6" s="59">
        <f t="shared" si="0"/>
        <v>46022</v>
      </c>
      <c r="K6" s="59">
        <f t="shared" si="0"/>
        <v>46387</v>
      </c>
      <c r="L6" s="59">
        <f t="shared" si="0"/>
        <v>46752</v>
      </c>
      <c r="M6" s="59">
        <f t="shared" si="0"/>
        <v>47118</v>
      </c>
      <c r="N6" s="60">
        <f t="shared" si="0"/>
        <v>47483</v>
      </c>
    </row>
    <row r="7" spans="2:14" x14ac:dyDescent="0.25">
      <c r="C7" s="55"/>
      <c r="D7" s="55"/>
      <c r="E7" s="61"/>
      <c r="F7" s="55"/>
      <c r="G7" s="55"/>
      <c r="H7" s="55"/>
      <c r="I7" s="55"/>
      <c r="J7" s="55"/>
      <c r="K7" s="55"/>
      <c r="L7" s="55"/>
      <c r="M7" s="55"/>
      <c r="N7" s="55"/>
    </row>
    <row r="8" spans="2:14" x14ac:dyDescent="0.25">
      <c r="C8" s="62" t="s">
        <v>42</v>
      </c>
      <c r="D8" s="63"/>
      <c r="E8" s="54"/>
      <c r="F8" s="63"/>
      <c r="G8" s="63"/>
      <c r="H8" s="63"/>
      <c r="I8" s="63"/>
      <c r="J8" s="63"/>
      <c r="K8" s="63"/>
      <c r="L8" s="63"/>
      <c r="M8" s="63"/>
      <c r="N8" s="63"/>
    </row>
    <row r="9" spans="2:14" x14ac:dyDescent="0.25">
      <c r="C9" s="63"/>
      <c r="D9" s="63"/>
      <c r="E9" s="54"/>
      <c r="F9" s="63"/>
      <c r="G9" s="63"/>
      <c r="H9" s="63"/>
      <c r="I9" s="63"/>
      <c r="J9" s="63"/>
      <c r="K9" s="63"/>
      <c r="L9" s="63"/>
      <c r="M9" s="63"/>
      <c r="N9" s="63"/>
    </row>
    <row r="10" spans="2:14" x14ac:dyDescent="0.25">
      <c r="C10" s="64" t="s">
        <v>47</v>
      </c>
      <c r="D10" s="63"/>
      <c r="E10" s="54"/>
      <c r="F10" s="63"/>
      <c r="G10" s="63"/>
      <c r="H10" s="63"/>
      <c r="I10" s="63"/>
      <c r="J10" s="63"/>
      <c r="K10" s="63"/>
      <c r="L10" s="63"/>
      <c r="M10" s="63"/>
      <c r="N10" s="63"/>
    </row>
    <row r="11" spans="2:14" x14ac:dyDescent="0.25">
      <c r="C11" s="63" t="str">
        <f>+'CF projection example'!C16</f>
        <v>Sales</v>
      </c>
      <c r="D11" s="65">
        <f>+'CF projection example'!E16</f>
        <v>40</v>
      </c>
      <c r="E11" s="66">
        <f>+'CF projection example'!F16</f>
        <v>42</v>
      </c>
      <c r="F11" s="65">
        <f>+'CF projection example'!G16</f>
        <v>44.1</v>
      </c>
      <c r="G11" s="65">
        <f>+'CF projection example'!H16</f>
        <v>46.305000000000007</v>
      </c>
      <c r="H11" s="65">
        <f>+'CF projection example'!I16</f>
        <v>48.620250000000006</v>
      </c>
      <c r="I11" s="65">
        <f>+'CF projection example'!J16</f>
        <v>51.051262500000007</v>
      </c>
      <c r="J11" s="65">
        <f>+'CF projection example'!K16</f>
        <v>53.603825625000013</v>
      </c>
      <c r="K11" s="65">
        <f>+'CF projection example'!L16</f>
        <v>56.284016906250017</v>
      </c>
      <c r="L11" s="65">
        <f>+'CF projection example'!M16</f>
        <v>59.098217751562522</v>
      </c>
      <c r="M11" s="65">
        <f>+'CF projection example'!N16</f>
        <v>62.053128639140652</v>
      </c>
      <c r="N11" s="65">
        <f>+'CF projection example'!O16</f>
        <v>65.155785071097682</v>
      </c>
    </row>
    <row r="12" spans="2:14" x14ac:dyDescent="0.25">
      <c r="C12" s="63" t="str">
        <f>+'CF projection example'!C19</f>
        <v>Interest income</v>
      </c>
      <c r="D12" s="65">
        <f>+'CF projection example'!E19</f>
        <v>0.4</v>
      </c>
      <c r="E12" s="66">
        <f>+'CF projection example'!F19</f>
        <v>0.42000000000000004</v>
      </c>
      <c r="F12" s="65">
        <f>+'CF projection example'!G19</f>
        <v>0.44100000000000006</v>
      </c>
      <c r="G12" s="65">
        <f>+'CF projection example'!H19</f>
        <v>0.46305000000000007</v>
      </c>
      <c r="H12" s="65">
        <f>+'CF projection example'!I19</f>
        <v>0.48620250000000009</v>
      </c>
      <c r="I12" s="65">
        <f>+'CF projection example'!J19</f>
        <v>0.51051262500000016</v>
      </c>
      <c r="J12" s="65">
        <f>+'CF projection example'!K19</f>
        <v>0.53603825625000023</v>
      </c>
      <c r="K12" s="65">
        <f>+'CF projection example'!L19</f>
        <v>0.56284016906250023</v>
      </c>
      <c r="L12" s="65">
        <f>+'CF projection example'!M19</f>
        <v>0.59098217751562532</v>
      </c>
      <c r="M12" s="65">
        <f>+'CF projection example'!N19</f>
        <v>0.62053128639140664</v>
      </c>
      <c r="N12" s="65">
        <f>+'CF projection example'!O19</f>
        <v>0.65155785071097705</v>
      </c>
    </row>
    <row r="13" spans="2:14" x14ac:dyDescent="0.25">
      <c r="C13" s="63" t="str">
        <f>+'CF projection example'!C20</f>
        <v>Other income</v>
      </c>
      <c r="D13" s="65">
        <f>+'CF projection example'!E20</f>
        <v>0.3</v>
      </c>
      <c r="E13" s="66">
        <f>+'CF projection example'!F20</f>
        <v>0.315</v>
      </c>
      <c r="F13" s="65">
        <f>+'CF projection example'!G20</f>
        <v>0.33075000000000004</v>
      </c>
      <c r="G13" s="65">
        <f>+'CF projection example'!H20</f>
        <v>0.34728750000000008</v>
      </c>
      <c r="H13" s="65">
        <f>+'CF projection example'!I20</f>
        <v>0.36465187500000013</v>
      </c>
      <c r="I13" s="65">
        <f>+'CF projection example'!J20</f>
        <v>0.38288446875000015</v>
      </c>
      <c r="J13" s="65">
        <f>+'CF projection example'!K20</f>
        <v>0.4020286921875002</v>
      </c>
      <c r="K13" s="65">
        <f>+'CF projection example'!L20</f>
        <v>0.42213012679687523</v>
      </c>
      <c r="L13" s="65">
        <f>+'CF projection example'!M20</f>
        <v>0.44323663313671902</v>
      </c>
      <c r="M13" s="65">
        <f>+'CF projection example'!N20</f>
        <v>0.46539846479355501</v>
      </c>
      <c r="N13" s="65">
        <f>+'CF projection example'!O20</f>
        <v>0.48866838803323276</v>
      </c>
    </row>
    <row r="14" spans="2:14" x14ac:dyDescent="0.25">
      <c r="C14" s="63"/>
      <c r="D14" s="65"/>
      <c r="E14" s="66"/>
      <c r="F14" s="65"/>
      <c r="G14" s="65"/>
      <c r="H14" s="65"/>
      <c r="I14" s="65"/>
      <c r="J14" s="65"/>
      <c r="K14" s="65"/>
      <c r="L14" s="65"/>
      <c r="M14" s="65"/>
      <c r="N14" s="65"/>
    </row>
    <row r="15" spans="2:14" x14ac:dyDescent="0.25">
      <c r="C15" s="67" t="s">
        <v>49</v>
      </c>
      <c r="D15" s="68">
        <f>+SUM(D11:D13)</f>
        <v>40.699999999999996</v>
      </c>
      <c r="E15" s="69">
        <f t="shared" ref="E15:N15" si="1">+SUM(E11:E13)</f>
        <v>42.734999999999999</v>
      </c>
      <c r="F15" s="68">
        <f t="shared" si="1"/>
        <v>44.871750000000006</v>
      </c>
      <c r="G15" s="68">
        <f t="shared" si="1"/>
        <v>47.11533750000001</v>
      </c>
      <c r="H15" s="68">
        <f t="shared" si="1"/>
        <v>49.471104375000003</v>
      </c>
      <c r="I15" s="68">
        <f t="shared" si="1"/>
        <v>51.944659593750004</v>
      </c>
      <c r="J15" s="68">
        <f t="shared" si="1"/>
        <v>54.541892573437515</v>
      </c>
      <c r="K15" s="68">
        <f t="shared" si="1"/>
        <v>57.268987202109386</v>
      </c>
      <c r="L15" s="68">
        <f t="shared" si="1"/>
        <v>60.13243656221487</v>
      </c>
      <c r="M15" s="68">
        <f t="shared" si="1"/>
        <v>63.139058390325609</v>
      </c>
      <c r="N15" s="68">
        <f t="shared" si="1"/>
        <v>66.296011309841887</v>
      </c>
    </row>
    <row r="16" spans="2:14" x14ac:dyDescent="0.25">
      <c r="C16" s="63"/>
      <c r="D16" s="63"/>
      <c r="E16" s="54"/>
      <c r="F16" s="63"/>
      <c r="G16" s="63"/>
      <c r="H16" s="63"/>
      <c r="I16" s="63"/>
      <c r="J16" s="63"/>
      <c r="K16" s="63"/>
      <c r="L16" s="63"/>
      <c r="M16" s="63"/>
      <c r="N16" s="63"/>
    </row>
    <row r="17" spans="3:14" x14ac:dyDescent="0.25">
      <c r="C17" s="64" t="s">
        <v>48</v>
      </c>
      <c r="D17" s="63"/>
      <c r="E17" s="54"/>
      <c r="F17" s="63"/>
      <c r="G17" s="63"/>
      <c r="H17" s="63"/>
      <c r="I17" s="63"/>
      <c r="J17" s="63"/>
      <c r="K17" s="63"/>
      <c r="L17" s="63"/>
      <c r="M17" s="63"/>
      <c r="N17" s="63"/>
    </row>
    <row r="18" spans="3:14" x14ac:dyDescent="0.25">
      <c r="C18" s="63"/>
      <c r="D18" s="63"/>
      <c r="E18" s="54"/>
      <c r="F18" s="63"/>
      <c r="G18" s="63"/>
      <c r="H18" s="63"/>
      <c r="I18" s="63"/>
      <c r="J18" s="63"/>
      <c r="K18" s="63"/>
      <c r="L18" s="63"/>
      <c r="M18" s="63"/>
      <c r="N18" s="63"/>
    </row>
    <row r="19" spans="3:14" x14ac:dyDescent="0.25">
      <c r="C19" s="63" t="str">
        <f>+'CF projection example'!C24</f>
        <v>Purchases (Stock etc)</v>
      </c>
      <c r="D19" s="65">
        <f>+'CF projection example'!E24</f>
        <v>25</v>
      </c>
      <c r="E19" s="66">
        <f>+D19*(1+$E$2)</f>
        <v>28.000000000000004</v>
      </c>
      <c r="F19" s="66">
        <f t="shared" ref="F19:N19" si="2">+E19*(1+$E$2)</f>
        <v>31.360000000000007</v>
      </c>
      <c r="G19" s="66">
        <f t="shared" si="2"/>
        <v>35.123200000000011</v>
      </c>
      <c r="H19" s="66">
        <f t="shared" si="2"/>
        <v>39.337984000000013</v>
      </c>
      <c r="I19" s="66">
        <f t="shared" si="2"/>
        <v>44.058542080000016</v>
      </c>
      <c r="J19" s="66">
        <f t="shared" si="2"/>
        <v>49.34556712960002</v>
      </c>
      <c r="K19" s="66">
        <f t="shared" si="2"/>
        <v>55.267035185152025</v>
      </c>
      <c r="L19" s="66">
        <f t="shared" si="2"/>
        <v>61.899079407370273</v>
      </c>
      <c r="M19" s="66">
        <f t="shared" si="2"/>
        <v>69.326968936254715</v>
      </c>
      <c r="N19" s="66">
        <f t="shared" si="2"/>
        <v>77.646205208605295</v>
      </c>
    </row>
    <row r="20" spans="3:14" x14ac:dyDescent="0.25">
      <c r="C20" s="63" t="str">
        <f>+'CF projection example'!C25</f>
        <v>Wages (incl. benefits and taxes)</v>
      </c>
      <c r="D20" s="65">
        <f>+'CF projection example'!E25</f>
        <v>3</v>
      </c>
      <c r="E20" s="66">
        <f>+'CF projection example'!F25</f>
        <v>3.1500000000000004</v>
      </c>
      <c r="F20" s="65">
        <f>+'CF projection example'!G25</f>
        <v>3.3075000000000006</v>
      </c>
      <c r="G20" s="65">
        <f>+'CF projection example'!H25</f>
        <v>3.4728750000000006</v>
      </c>
      <c r="H20" s="65">
        <f>+'CF projection example'!I25</f>
        <v>3.6465187500000007</v>
      </c>
      <c r="I20" s="65">
        <f>+'CF projection example'!J25</f>
        <v>3.8288446875000011</v>
      </c>
      <c r="J20" s="65">
        <f>+'CF projection example'!K25</f>
        <v>4.0202869218750017</v>
      </c>
      <c r="K20" s="65">
        <f>+'CF projection example'!L25</f>
        <v>4.2213012679687516</v>
      </c>
      <c r="L20" s="65">
        <f>+'CF projection example'!M25</f>
        <v>4.4323663313671897</v>
      </c>
      <c r="M20" s="65">
        <f>+'CF projection example'!N25</f>
        <v>4.6539846479355491</v>
      </c>
      <c r="N20" s="65">
        <f>+'CF projection example'!O25</f>
        <v>4.8866838803323267</v>
      </c>
    </row>
    <row r="21" spans="3:14" x14ac:dyDescent="0.25">
      <c r="C21" s="63" t="str">
        <f>+'CF projection example'!C26</f>
        <v>Rent</v>
      </c>
      <c r="D21" s="65">
        <f>+'CF projection example'!E26</f>
        <v>2</v>
      </c>
      <c r="E21" s="66">
        <f>+'CF projection example'!F26</f>
        <v>2.1</v>
      </c>
      <c r="F21" s="65">
        <f>+'CF projection example'!G26</f>
        <v>2.2050000000000001</v>
      </c>
      <c r="G21" s="65">
        <f>+'CF projection example'!H26</f>
        <v>2.3152500000000003</v>
      </c>
      <c r="H21" s="65">
        <f>+'CF projection example'!I26</f>
        <v>2.4310125000000005</v>
      </c>
      <c r="I21" s="65">
        <f>+'CF projection example'!J26</f>
        <v>2.5525631250000007</v>
      </c>
      <c r="J21" s="65">
        <f>+'CF projection example'!K26</f>
        <v>2.6801912812500008</v>
      </c>
      <c r="K21" s="65">
        <f>+'CF projection example'!L26</f>
        <v>2.8142008453125009</v>
      </c>
      <c r="L21" s="65">
        <f>+'CF projection example'!M26</f>
        <v>2.954910887578126</v>
      </c>
      <c r="M21" s="65">
        <f>+'CF projection example'!N26</f>
        <v>3.1026564319570324</v>
      </c>
      <c r="N21" s="65">
        <f>+'CF projection example'!O26</f>
        <v>3.257789253554884</v>
      </c>
    </row>
    <row r="22" spans="3:14" x14ac:dyDescent="0.25">
      <c r="C22" s="63" t="str">
        <f>+'CF projection example'!C27</f>
        <v>Utilities (electricity, gas, water)</v>
      </c>
      <c r="D22" s="65">
        <f>+'CF projection example'!E27</f>
        <v>2</v>
      </c>
      <c r="E22" s="66">
        <f>+'CF projection example'!F27</f>
        <v>2.1</v>
      </c>
      <c r="F22" s="65">
        <f>+'CF projection example'!G27</f>
        <v>2.2050000000000001</v>
      </c>
      <c r="G22" s="65">
        <f>+'CF projection example'!H27</f>
        <v>2.3152500000000003</v>
      </c>
      <c r="H22" s="65">
        <f>+'CF projection example'!I27</f>
        <v>2.4310125000000005</v>
      </c>
      <c r="I22" s="65">
        <f>+'CF projection example'!J27</f>
        <v>2.5525631250000007</v>
      </c>
      <c r="J22" s="65">
        <f>+'CF projection example'!K27</f>
        <v>2.6801912812500008</v>
      </c>
      <c r="K22" s="65">
        <f>+'CF projection example'!L27</f>
        <v>2.8142008453125009</v>
      </c>
      <c r="L22" s="65">
        <f>+'CF projection example'!M27</f>
        <v>2.954910887578126</v>
      </c>
      <c r="M22" s="65">
        <f>+'CF projection example'!N27</f>
        <v>3.1026564319570324</v>
      </c>
      <c r="N22" s="65">
        <f>+'CF projection example'!O27</f>
        <v>3.257789253554884</v>
      </c>
    </row>
    <row r="23" spans="3:14" x14ac:dyDescent="0.25">
      <c r="C23" s="63" t="str">
        <f>+'CF projection example'!C28</f>
        <v>Advertising &amp; marketing</v>
      </c>
      <c r="D23" s="65">
        <f>+'CF projection example'!E28</f>
        <v>0.5</v>
      </c>
      <c r="E23" s="66">
        <f>+'CF projection example'!F28</f>
        <v>0.52500000000000002</v>
      </c>
      <c r="F23" s="65">
        <f>+'CF projection example'!G28</f>
        <v>0.55125000000000002</v>
      </c>
      <c r="G23" s="65">
        <f>+'CF projection example'!H28</f>
        <v>0.57881250000000006</v>
      </c>
      <c r="H23" s="65">
        <f>+'CF projection example'!I28</f>
        <v>0.60775312500000012</v>
      </c>
      <c r="I23" s="65">
        <f>+'CF projection example'!J28</f>
        <v>0.63814078125000018</v>
      </c>
      <c r="J23" s="65">
        <f>+'CF projection example'!K28</f>
        <v>0.67004782031250021</v>
      </c>
      <c r="K23" s="65">
        <f>+'CF projection example'!L28</f>
        <v>0.70355021132812523</v>
      </c>
      <c r="L23" s="65">
        <f>+'CF projection example'!M28</f>
        <v>0.73872772189453151</v>
      </c>
      <c r="M23" s="65">
        <f>+'CF projection example'!N28</f>
        <v>0.77566410798925811</v>
      </c>
      <c r="N23" s="65">
        <f>+'CF projection example'!O28</f>
        <v>0.81444731338872101</v>
      </c>
    </row>
    <row r="24" spans="3:14" x14ac:dyDescent="0.25">
      <c r="C24" s="63" t="str">
        <f>+'CF projection example'!C29</f>
        <v>Repairs &amp; maintenance</v>
      </c>
      <c r="D24" s="65">
        <f>+'CF projection example'!E29</f>
        <v>0.5</v>
      </c>
      <c r="E24" s="66">
        <f>+'CF projection example'!F29</f>
        <v>0.52500000000000002</v>
      </c>
      <c r="F24" s="65">
        <f>+'CF projection example'!G29</f>
        <v>0.55125000000000002</v>
      </c>
      <c r="G24" s="65">
        <f>+'CF projection example'!H29</f>
        <v>0.57881250000000006</v>
      </c>
      <c r="H24" s="65">
        <f>+'CF projection example'!I29</f>
        <v>0.60775312500000012</v>
      </c>
      <c r="I24" s="65">
        <f>+'CF projection example'!J29</f>
        <v>0.63814078125000018</v>
      </c>
      <c r="J24" s="65">
        <f>+'CF projection example'!K29</f>
        <v>0.67004782031250021</v>
      </c>
      <c r="K24" s="65">
        <f>+'CF projection example'!L29</f>
        <v>0.70355021132812523</v>
      </c>
      <c r="L24" s="65">
        <f>+'CF projection example'!M29</f>
        <v>0.73872772189453151</v>
      </c>
      <c r="M24" s="65">
        <f>+'CF projection example'!N29</f>
        <v>0.77566410798925811</v>
      </c>
      <c r="N24" s="65">
        <f>+'CF projection example'!O29</f>
        <v>0.81444731338872101</v>
      </c>
    </row>
    <row r="25" spans="3:14" x14ac:dyDescent="0.25">
      <c r="C25" s="63" t="str">
        <f>+'CF projection example'!C30</f>
        <v>Bank fees &amp; charges</v>
      </c>
      <c r="D25" s="65">
        <f>+'CF projection example'!E30</f>
        <v>0.2</v>
      </c>
      <c r="E25" s="66">
        <f>+'CF projection example'!F30</f>
        <v>0.21000000000000002</v>
      </c>
      <c r="F25" s="65">
        <f>+'CF projection example'!G30</f>
        <v>0.22050000000000003</v>
      </c>
      <c r="G25" s="65">
        <f>+'CF projection example'!H30</f>
        <v>0.23152500000000004</v>
      </c>
      <c r="H25" s="65">
        <f>+'CF projection example'!I30</f>
        <v>0.24310125000000005</v>
      </c>
      <c r="I25" s="65">
        <f>+'CF projection example'!J30</f>
        <v>0.25525631250000008</v>
      </c>
      <c r="J25" s="65">
        <f>+'CF projection example'!K30</f>
        <v>0.26801912812500012</v>
      </c>
      <c r="K25" s="65">
        <f>+'CF projection example'!L30</f>
        <v>0.28142008453125011</v>
      </c>
      <c r="L25" s="65">
        <f>+'CF projection example'!M30</f>
        <v>0.29549108875781266</v>
      </c>
      <c r="M25" s="65">
        <f>+'CF projection example'!N30</f>
        <v>0.31026564319570332</v>
      </c>
      <c r="N25" s="65">
        <f>+'CF projection example'!O30</f>
        <v>0.32577892535548852</v>
      </c>
    </row>
    <row r="26" spans="3:14" x14ac:dyDescent="0.25">
      <c r="C26" s="63" t="str">
        <f>+'CF projection example'!C31</f>
        <v>Insurance</v>
      </c>
      <c r="D26" s="65">
        <f>+'CF projection example'!E31</f>
        <v>0.2</v>
      </c>
      <c r="E26" s="66">
        <f>+'CF projection example'!F31</f>
        <v>0.21000000000000002</v>
      </c>
      <c r="F26" s="65">
        <f>+'CF projection example'!G31</f>
        <v>0.22050000000000003</v>
      </c>
      <c r="G26" s="65">
        <f>+'CF projection example'!H31</f>
        <v>0.23152500000000004</v>
      </c>
      <c r="H26" s="65">
        <f>+'CF projection example'!I31</f>
        <v>0.24310125000000005</v>
      </c>
      <c r="I26" s="65">
        <f>+'CF projection example'!J31</f>
        <v>0.25525631250000008</v>
      </c>
      <c r="J26" s="65">
        <f>+'CF projection example'!K31</f>
        <v>0.26801912812500012</v>
      </c>
      <c r="K26" s="65">
        <f>+'CF projection example'!L31</f>
        <v>0.28142008453125011</v>
      </c>
      <c r="L26" s="65">
        <f>+'CF projection example'!M31</f>
        <v>0.29549108875781266</v>
      </c>
      <c r="M26" s="65">
        <f>+'CF projection example'!N31</f>
        <v>0.31026564319570332</v>
      </c>
      <c r="N26" s="65">
        <f>+'CF projection example'!O31</f>
        <v>0.32577892535548852</v>
      </c>
    </row>
    <row r="27" spans="3:14" x14ac:dyDescent="0.25">
      <c r="C27" s="63" t="str">
        <f>+'CF projection example'!C32</f>
        <v>Telephone</v>
      </c>
      <c r="D27" s="65">
        <f>+'CF projection example'!E32</f>
        <v>0.2</v>
      </c>
      <c r="E27" s="66">
        <f>+'CF projection example'!F32</f>
        <v>0.21000000000000002</v>
      </c>
      <c r="F27" s="65">
        <f>+'CF projection example'!G32</f>
        <v>0.22050000000000003</v>
      </c>
      <c r="G27" s="65">
        <f>+'CF projection example'!H32</f>
        <v>0.23152500000000004</v>
      </c>
      <c r="H27" s="65">
        <f>+'CF projection example'!I32</f>
        <v>0.24310125000000005</v>
      </c>
      <c r="I27" s="65">
        <f>+'CF projection example'!J32</f>
        <v>0.25525631250000008</v>
      </c>
      <c r="J27" s="65">
        <f>+'CF projection example'!K32</f>
        <v>0.26801912812500012</v>
      </c>
      <c r="K27" s="65">
        <f>+'CF projection example'!L32</f>
        <v>0.28142008453125011</v>
      </c>
      <c r="L27" s="65">
        <f>+'CF projection example'!M32</f>
        <v>0.29549108875781266</v>
      </c>
      <c r="M27" s="65">
        <f>+'CF projection example'!N32</f>
        <v>0.31026564319570332</v>
      </c>
      <c r="N27" s="65">
        <f>+'CF projection example'!O32</f>
        <v>0.32577892535548852</v>
      </c>
    </row>
    <row r="28" spans="3:14" x14ac:dyDescent="0.25">
      <c r="C28" s="63" t="str">
        <f>+'CF projection example'!C33</f>
        <v>Postage</v>
      </c>
      <c r="D28" s="65">
        <f>+'CF projection example'!E33</f>
        <v>0.2</v>
      </c>
      <c r="E28" s="66">
        <f>+'CF projection example'!F33</f>
        <v>0.21000000000000002</v>
      </c>
      <c r="F28" s="65">
        <f>+'CF projection example'!G33</f>
        <v>0.22050000000000003</v>
      </c>
      <c r="G28" s="65">
        <f>+'CF projection example'!H33</f>
        <v>0.23152500000000004</v>
      </c>
      <c r="H28" s="65">
        <f>+'CF projection example'!I33</f>
        <v>0.24310125000000005</v>
      </c>
      <c r="I28" s="65">
        <f>+'CF projection example'!J33</f>
        <v>0.25525631250000008</v>
      </c>
      <c r="J28" s="65">
        <f>+'CF projection example'!K33</f>
        <v>0.26801912812500012</v>
      </c>
      <c r="K28" s="65">
        <f>+'CF projection example'!L33</f>
        <v>0.28142008453125011</v>
      </c>
      <c r="L28" s="65">
        <f>+'CF projection example'!M33</f>
        <v>0.29549108875781266</v>
      </c>
      <c r="M28" s="65">
        <f>+'CF projection example'!N33</f>
        <v>0.31026564319570332</v>
      </c>
      <c r="N28" s="65">
        <f>+'CF projection example'!O33</f>
        <v>0.32577892535548852</v>
      </c>
    </row>
    <row r="29" spans="3:14" x14ac:dyDescent="0.25">
      <c r="C29" s="63" t="str">
        <f>+'CF projection example'!C34</f>
        <v>Office suppliers</v>
      </c>
      <c r="D29" s="65">
        <f>+'CF projection example'!E34</f>
        <v>0.2</v>
      </c>
      <c r="E29" s="66">
        <f>+'CF projection example'!F34</f>
        <v>0.21000000000000002</v>
      </c>
      <c r="F29" s="65">
        <f>+'CF projection example'!G34</f>
        <v>0.22050000000000003</v>
      </c>
      <c r="G29" s="65">
        <f>+'CF projection example'!H34</f>
        <v>0.23152500000000004</v>
      </c>
      <c r="H29" s="65">
        <f>+'CF projection example'!I34</f>
        <v>0.24310125000000005</v>
      </c>
      <c r="I29" s="65">
        <f>+'CF projection example'!J34</f>
        <v>0.25525631250000008</v>
      </c>
      <c r="J29" s="65">
        <f>+'CF projection example'!K34</f>
        <v>0.26801912812500012</v>
      </c>
      <c r="K29" s="65">
        <f>+'CF projection example'!L34</f>
        <v>0.28142008453125011</v>
      </c>
      <c r="L29" s="65">
        <f>+'CF projection example'!M34</f>
        <v>0.29549108875781266</v>
      </c>
      <c r="M29" s="65">
        <f>+'CF projection example'!N34</f>
        <v>0.31026564319570332</v>
      </c>
      <c r="N29" s="65">
        <f>+'CF projection example'!O34</f>
        <v>0.32577892535548852</v>
      </c>
    </row>
    <row r="30" spans="3:14" x14ac:dyDescent="0.25">
      <c r="C30" s="63" t="str">
        <f>+'CF projection example'!C35</f>
        <v>Loan payments</v>
      </c>
      <c r="D30" s="65">
        <f>+'CF projection example'!E35</f>
        <v>1</v>
      </c>
      <c r="E30" s="66">
        <f>+'CF projection example'!F35</f>
        <v>1.05</v>
      </c>
      <c r="F30" s="65">
        <f>+'CF projection example'!G35</f>
        <v>1.1025</v>
      </c>
      <c r="G30" s="65">
        <f>+'CF projection example'!H35</f>
        <v>1.1576250000000001</v>
      </c>
      <c r="H30" s="65">
        <f>+'CF projection example'!I35</f>
        <v>1.2155062500000002</v>
      </c>
      <c r="I30" s="65">
        <f>+'CF projection example'!J35</f>
        <v>1.2762815625000004</v>
      </c>
      <c r="J30" s="65">
        <f>+'CF projection example'!K35</f>
        <v>1.3400956406250004</v>
      </c>
      <c r="K30" s="65">
        <f>+'CF projection example'!L35</f>
        <v>1.4071004226562505</v>
      </c>
      <c r="L30" s="65">
        <f>+'CF projection example'!M35</f>
        <v>1.477455443789063</v>
      </c>
      <c r="M30" s="65">
        <f>+'CF projection example'!N35</f>
        <v>1.5513282159785162</v>
      </c>
      <c r="N30" s="65">
        <f>+'CF projection example'!O35</f>
        <v>1.628894626777442</v>
      </c>
    </row>
    <row r="31" spans="3:14" x14ac:dyDescent="0.25">
      <c r="C31" s="63" t="str">
        <f>+'CF projection example'!C36</f>
        <v>Motor vehicle expenses</v>
      </c>
      <c r="D31" s="65">
        <f>+'CF projection example'!E36</f>
        <v>0.1</v>
      </c>
      <c r="E31" s="66">
        <f>+'CF projection example'!F36</f>
        <v>0.10500000000000001</v>
      </c>
      <c r="F31" s="65">
        <f>+'CF projection example'!G36</f>
        <v>0.11025000000000001</v>
      </c>
      <c r="G31" s="65">
        <f>+'CF projection example'!H36</f>
        <v>0.11576250000000002</v>
      </c>
      <c r="H31" s="65">
        <f>+'CF projection example'!I36</f>
        <v>0.12155062500000002</v>
      </c>
      <c r="I31" s="65">
        <f>+'CF projection example'!J36</f>
        <v>0.12762815625000004</v>
      </c>
      <c r="J31" s="65">
        <f>+'CF projection example'!K36</f>
        <v>0.13400956406250006</v>
      </c>
      <c r="K31" s="65">
        <f>+'CF projection example'!L36</f>
        <v>0.14071004226562506</v>
      </c>
      <c r="L31" s="65">
        <f>+'CF projection example'!M36</f>
        <v>0.14774554437890633</v>
      </c>
      <c r="M31" s="65">
        <f>+'CF projection example'!N36</f>
        <v>0.15513282159785166</v>
      </c>
      <c r="N31" s="65">
        <f>+'CF projection example'!O36</f>
        <v>0.16288946267774426</v>
      </c>
    </row>
    <row r="32" spans="3:14" x14ac:dyDescent="0.25">
      <c r="C32" s="63" t="str">
        <f>+'CF projection example'!C37</f>
        <v>Stationery &amp; printing</v>
      </c>
      <c r="D32" s="65">
        <f>+'CF projection example'!E37</f>
        <v>0.1</v>
      </c>
      <c r="E32" s="66">
        <f>+'CF projection example'!F37</f>
        <v>0.10500000000000001</v>
      </c>
      <c r="F32" s="65">
        <f>+'CF projection example'!G37</f>
        <v>0.11025000000000001</v>
      </c>
      <c r="G32" s="65">
        <f>+'CF projection example'!H37</f>
        <v>0.11576250000000002</v>
      </c>
      <c r="H32" s="65">
        <f>+'CF projection example'!I37</f>
        <v>0.12155062500000002</v>
      </c>
      <c r="I32" s="65">
        <f>+'CF projection example'!J37</f>
        <v>0.12762815625000004</v>
      </c>
      <c r="J32" s="65">
        <f>+'CF projection example'!K37</f>
        <v>0.13400956406250006</v>
      </c>
      <c r="K32" s="65">
        <f>+'CF projection example'!L37</f>
        <v>0.14071004226562506</v>
      </c>
      <c r="L32" s="65">
        <f>+'CF projection example'!M37</f>
        <v>0.14774554437890633</v>
      </c>
      <c r="M32" s="65">
        <f>+'CF projection example'!N37</f>
        <v>0.15513282159785166</v>
      </c>
      <c r="N32" s="65">
        <f>+'CF projection example'!O37</f>
        <v>0.16288946267774426</v>
      </c>
    </row>
    <row r="33" spans="3:14" x14ac:dyDescent="0.25">
      <c r="C33" s="63" t="str">
        <f>+'CF projection example'!C38</f>
        <v>Licensing</v>
      </c>
      <c r="D33" s="65">
        <f>+'CF projection example'!E38</f>
        <v>0.2</v>
      </c>
      <c r="E33" s="66">
        <f>+'CF projection example'!F38</f>
        <v>0.21000000000000002</v>
      </c>
      <c r="F33" s="65">
        <f>+'CF projection example'!G38</f>
        <v>0.22050000000000003</v>
      </c>
      <c r="G33" s="65">
        <f>+'CF projection example'!H38</f>
        <v>0.23152500000000004</v>
      </c>
      <c r="H33" s="65">
        <f>+'CF projection example'!I38</f>
        <v>0.24310125000000005</v>
      </c>
      <c r="I33" s="65">
        <f>+'CF projection example'!J38</f>
        <v>0.25525631250000008</v>
      </c>
      <c r="J33" s="65">
        <f>+'CF projection example'!K38</f>
        <v>0.26801912812500012</v>
      </c>
      <c r="K33" s="65">
        <f>+'CF projection example'!L38</f>
        <v>0.28142008453125011</v>
      </c>
      <c r="L33" s="65">
        <f>+'CF projection example'!M38</f>
        <v>0.29549108875781266</v>
      </c>
      <c r="M33" s="65">
        <f>+'CF projection example'!N38</f>
        <v>0.31026564319570332</v>
      </c>
      <c r="N33" s="65">
        <f>+'CF projection example'!O38</f>
        <v>0.32577892535548852</v>
      </c>
    </row>
    <row r="34" spans="3:14" x14ac:dyDescent="0.25">
      <c r="C34" s="63" t="str">
        <f>+'CF projection example'!C40</f>
        <v>Bank charges</v>
      </c>
      <c r="D34" s="65">
        <f>+'CF projection example'!E40</f>
        <v>0.2</v>
      </c>
      <c r="E34" s="66">
        <f>+'CF projection example'!F40</f>
        <v>0.21000000000000002</v>
      </c>
      <c r="F34" s="65">
        <f>+'CF projection example'!G40</f>
        <v>0.22050000000000003</v>
      </c>
      <c r="G34" s="65">
        <f>+'CF projection example'!H40</f>
        <v>0.23152500000000004</v>
      </c>
      <c r="H34" s="65">
        <f>+'CF projection example'!I40</f>
        <v>0.24310125000000005</v>
      </c>
      <c r="I34" s="65">
        <f>+'CF projection example'!J40</f>
        <v>0.25525631250000008</v>
      </c>
      <c r="J34" s="65">
        <f>+'CF projection example'!K40</f>
        <v>0.26801912812500012</v>
      </c>
      <c r="K34" s="65">
        <f>+'CF projection example'!L40</f>
        <v>0.28142008453125011</v>
      </c>
      <c r="L34" s="65">
        <f>+'CF projection example'!M40</f>
        <v>0.29549108875781266</v>
      </c>
      <c r="M34" s="65">
        <f>+'CF projection example'!N40</f>
        <v>0.31026564319570332</v>
      </c>
      <c r="N34" s="65">
        <f>+'CF projection example'!O40</f>
        <v>0.32577892535548852</v>
      </c>
    </row>
    <row r="35" spans="3:14" x14ac:dyDescent="0.25">
      <c r="C35" s="63" t="str">
        <f>+'CF projection example'!C41</f>
        <v>Tax payments</v>
      </c>
      <c r="D35" s="65">
        <f>+'CF projection example'!E41</f>
        <v>1</v>
      </c>
      <c r="E35" s="66">
        <f>+'CF projection example'!F41</f>
        <v>1.05</v>
      </c>
      <c r="F35" s="65">
        <f>+'CF projection example'!G41</f>
        <v>1.1025</v>
      </c>
      <c r="G35" s="65">
        <f>+'CF projection example'!H41</f>
        <v>1.1576250000000001</v>
      </c>
      <c r="H35" s="65">
        <f>+'CF projection example'!I41</f>
        <v>1.2155062500000002</v>
      </c>
      <c r="I35" s="65">
        <f>+'CF projection example'!J41</f>
        <v>1.2762815625000004</v>
      </c>
      <c r="J35" s="65">
        <f>+'CF projection example'!K41</f>
        <v>1.3400956406250004</v>
      </c>
      <c r="K35" s="65">
        <f>+'CF projection example'!L41</f>
        <v>1.4071004226562505</v>
      </c>
      <c r="L35" s="65">
        <f>+'CF projection example'!M41</f>
        <v>1.477455443789063</v>
      </c>
      <c r="M35" s="65">
        <f>+'CF projection example'!N41</f>
        <v>1.5513282159785162</v>
      </c>
      <c r="N35" s="65">
        <f>+'CF projection example'!O41</f>
        <v>1.628894626777442</v>
      </c>
    </row>
    <row r="36" spans="3:14" x14ac:dyDescent="0.25">
      <c r="C36" s="63" t="str">
        <f>+'CF projection example'!C42</f>
        <v>Accountant fees</v>
      </c>
      <c r="D36" s="65">
        <f>+'CF projection example'!E42</f>
        <v>0.2</v>
      </c>
      <c r="E36" s="66">
        <f>+'CF projection example'!F42</f>
        <v>0.21000000000000002</v>
      </c>
      <c r="F36" s="65">
        <f>+'CF projection example'!G42</f>
        <v>0.22050000000000003</v>
      </c>
      <c r="G36" s="65">
        <f>+'CF projection example'!H42</f>
        <v>0.23152500000000004</v>
      </c>
      <c r="H36" s="65">
        <f>+'CF projection example'!I42</f>
        <v>0.24310125000000005</v>
      </c>
      <c r="I36" s="65">
        <f>+'CF projection example'!J42</f>
        <v>0.25525631250000008</v>
      </c>
      <c r="J36" s="65">
        <f>+'CF projection example'!K42</f>
        <v>0.26801912812500012</v>
      </c>
      <c r="K36" s="65">
        <f>+'CF projection example'!L42</f>
        <v>0.28142008453125011</v>
      </c>
      <c r="L36" s="65">
        <f>+'CF projection example'!M42</f>
        <v>0.29549108875781266</v>
      </c>
      <c r="M36" s="65">
        <f>+'CF projection example'!N42</f>
        <v>0.31026564319570332</v>
      </c>
      <c r="N36" s="65">
        <f>+'CF projection example'!O42</f>
        <v>0.32577892535548852</v>
      </c>
    </row>
    <row r="37" spans="3:14" x14ac:dyDescent="0.25">
      <c r="C37" s="63" t="str">
        <f>+'CF projection example'!C44</f>
        <v>Other</v>
      </c>
      <c r="D37" s="65">
        <f>+'CF projection example'!E44</f>
        <v>0.5</v>
      </c>
      <c r="E37" s="66">
        <f>+'CF projection example'!F44</f>
        <v>0.52500000000000002</v>
      </c>
      <c r="F37" s="65">
        <f>+'CF projection example'!G44</f>
        <v>0.55125000000000002</v>
      </c>
      <c r="G37" s="65">
        <f>+'CF projection example'!H44</f>
        <v>0.57881250000000006</v>
      </c>
      <c r="H37" s="65">
        <f>+'CF projection example'!I44</f>
        <v>0.60775312500000012</v>
      </c>
      <c r="I37" s="65">
        <f>+'CF projection example'!J44</f>
        <v>0.63814078125000018</v>
      </c>
      <c r="J37" s="65">
        <f>+'CF projection example'!K44</f>
        <v>0.67004782031250021</v>
      </c>
      <c r="K37" s="65">
        <f>+'CF projection example'!L44</f>
        <v>0.70355021132812523</v>
      </c>
      <c r="L37" s="65">
        <f>+'CF projection example'!M44</f>
        <v>0.73872772189453151</v>
      </c>
      <c r="M37" s="65">
        <f>+'CF projection example'!N44</f>
        <v>0.77566410798925811</v>
      </c>
      <c r="N37" s="65">
        <f>+'CF projection example'!O44</f>
        <v>0.81444731338872101</v>
      </c>
    </row>
    <row r="38" spans="3:14" x14ac:dyDescent="0.25">
      <c r="C38" s="63"/>
      <c r="D38" s="63"/>
      <c r="E38" s="54"/>
      <c r="F38" s="63"/>
      <c r="G38" s="63"/>
      <c r="H38" s="63"/>
      <c r="I38" s="63"/>
      <c r="J38" s="63"/>
      <c r="K38" s="63"/>
      <c r="L38" s="63"/>
      <c r="M38" s="63"/>
      <c r="N38" s="63"/>
    </row>
    <row r="39" spans="3:14" x14ac:dyDescent="0.25">
      <c r="C39" s="67" t="s">
        <v>50</v>
      </c>
      <c r="D39" s="68">
        <f>+SUM(D19:D37)</f>
        <v>37.300000000000026</v>
      </c>
      <c r="E39" s="69">
        <f t="shared" ref="E39:N39" si="3">+SUM(E19:E37)</f>
        <v>40.914999999999999</v>
      </c>
      <c r="F39" s="68">
        <f t="shared" si="3"/>
        <v>44.920750000000019</v>
      </c>
      <c r="G39" s="68">
        <f t="shared" si="3"/>
        <v>49.361987499999998</v>
      </c>
      <c r="H39" s="68">
        <f t="shared" si="3"/>
        <v>54.288710875000028</v>
      </c>
      <c r="I39" s="68">
        <f t="shared" si="3"/>
        <v>59.756805298750038</v>
      </c>
      <c r="J39" s="68">
        <f t="shared" si="3"/>
        <v>65.82874350928752</v>
      </c>
      <c r="K39" s="68">
        <f t="shared" si="3"/>
        <v>72.57437038382389</v>
      </c>
      <c r="L39" s="68">
        <f t="shared" si="3"/>
        <v>80.071781365975767</v>
      </c>
      <c r="M39" s="68">
        <f t="shared" si="3"/>
        <v>88.40830599279046</v>
      </c>
      <c r="N39" s="68">
        <f t="shared" si="3"/>
        <v>97.681609117967881</v>
      </c>
    </row>
    <row r="40" spans="3:14" x14ac:dyDescent="0.25">
      <c r="C40" s="63"/>
      <c r="D40" s="63"/>
      <c r="E40" s="54"/>
      <c r="F40" s="63"/>
      <c r="G40" s="63"/>
      <c r="H40" s="63"/>
      <c r="I40" s="63"/>
      <c r="J40" s="63"/>
      <c r="K40" s="63"/>
      <c r="L40" s="63"/>
      <c r="M40" s="63"/>
      <c r="N40" s="63"/>
    </row>
    <row r="41" spans="3:14" x14ac:dyDescent="0.25">
      <c r="C41" s="70" t="s">
        <v>51</v>
      </c>
      <c r="D41" s="71">
        <f>+D15-D39</f>
        <v>3.3999999999999702</v>
      </c>
      <c r="E41" s="72">
        <f t="shared" ref="E41:N41" si="4">+E15-E39</f>
        <v>1.8200000000000003</v>
      </c>
      <c r="F41" s="71">
        <f t="shared" si="4"/>
        <v>-4.9000000000013699E-2</v>
      </c>
      <c r="G41" s="71">
        <f t="shared" si="4"/>
        <v>-2.2466499999999883</v>
      </c>
      <c r="H41" s="71">
        <f t="shared" si="4"/>
        <v>-4.817606500000025</v>
      </c>
      <c r="I41" s="71">
        <f t="shared" si="4"/>
        <v>-7.8121457050000345</v>
      </c>
      <c r="J41" s="71">
        <f t="shared" si="4"/>
        <v>-11.286850935850005</v>
      </c>
      <c r="K41" s="71">
        <f t="shared" si="4"/>
        <v>-15.305383181714504</v>
      </c>
      <c r="L41" s="71">
        <f t="shared" si="4"/>
        <v>-19.939344803760896</v>
      </c>
      <c r="M41" s="71">
        <f t="shared" si="4"/>
        <v>-25.269247602464851</v>
      </c>
      <c r="N41" s="71">
        <f t="shared" si="4"/>
        <v>-31.385597808125993</v>
      </c>
    </row>
    <row r="42" spans="3:14" x14ac:dyDescent="0.25">
      <c r="C42" s="63"/>
      <c r="D42" s="63"/>
      <c r="E42" s="54"/>
      <c r="F42" s="63"/>
      <c r="G42" s="63"/>
      <c r="H42" s="63"/>
      <c r="I42" s="63"/>
      <c r="J42" s="63"/>
      <c r="K42" s="63"/>
      <c r="L42" s="63"/>
      <c r="M42" s="63"/>
      <c r="N42" s="63"/>
    </row>
    <row r="43" spans="3:14" x14ac:dyDescent="0.25">
      <c r="C43" s="63"/>
      <c r="D43" s="63"/>
      <c r="E43" s="54"/>
      <c r="F43" s="63"/>
      <c r="G43" s="63"/>
      <c r="H43" s="63"/>
      <c r="I43" s="63"/>
      <c r="J43" s="63"/>
      <c r="K43" s="63"/>
      <c r="L43" s="63"/>
      <c r="M43" s="63"/>
      <c r="N43" s="63"/>
    </row>
    <row r="44" spans="3:14" x14ac:dyDescent="0.25">
      <c r="C44" s="62" t="s">
        <v>45</v>
      </c>
      <c r="D44" s="63"/>
      <c r="E44" s="54"/>
      <c r="F44" s="63"/>
      <c r="G44" s="63"/>
      <c r="H44" s="63"/>
      <c r="I44" s="63"/>
      <c r="J44" s="63"/>
      <c r="K44" s="63"/>
      <c r="L44" s="63"/>
      <c r="M44" s="63"/>
      <c r="N44" s="63"/>
    </row>
    <row r="45" spans="3:14" x14ac:dyDescent="0.25">
      <c r="C45" s="63"/>
      <c r="D45" s="63"/>
      <c r="E45" s="54"/>
      <c r="F45" s="63"/>
      <c r="G45" s="63"/>
      <c r="H45" s="63"/>
      <c r="I45" s="63"/>
      <c r="J45" s="63"/>
      <c r="K45" s="63"/>
      <c r="L45" s="63"/>
      <c r="M45" s="63"/>
      <c r="N45" s="63"/>
    </row>
    <row r="46" spans="3:14" x14ac:dyDescent="0.25">
      <c r="C46" s="63" t="str">
        <f>+'CF projection example'!C43</f>
        <v>Capital purchases</v>
      </c>
      <c r="D46" s="65">
        <f>-'CF projection example'!E43</f>
        <v>-2</v>
      </c>
      <c r="E46" s="66">
        <f>-'CF projection example'!F43</f>
        <v>-2.1</v>
      </c>
      <c r="F46" s="65">
        <f>-'CF projection example'!G43</f>
        <v>-2.2050000000000001</v>
      </c>
      <c r="G46" s="65">
        <f>-'CF projection example'!H43</f>
        <v>-2.3152500000000003</v>
      </c>
      <c r="H46" s="65">
        <f>-'CF projection example'!I43</f>
        <v>-2.4310125000000005</v>
      </c>
      <c r="I46" s="65">
        <f>-'CF projection example'!J43</f>
        <v>-2.5525631250000007</v>
      </c>
      <c r="J46" s="65">
        <f>-'CF projection example'!K43</f>
        <v>-2.6801912812500008</v>
      </c>
      <c r="K46" s="65">
        <f>-'CF projection example'!L43</f>
        <v>-2.8142008453125009</v>
      </c>
      <c r="L46" s="65">
        <f>-'CF projection example'!M43</f>
        <v>-2.954910887578126</v>
      </c>
      <c r="M46" s="65">
        <f>-'CF projection example'!N43</f>
        <v>-3.1026564319570324</v>
      </c>
      <c r="N46" s="65">
        <f>-'CF projection example'!O43</f>
        <v>-3.257789253554884</v>
      </c>
    </row>
    <row r="47" spans="3:14" x14ac:dyDescent="0.25">
      <c r="C47" s="63"/>
      <c r="D47" s="63"/>
      <c r="E47" s="73"/>
      <c r="F47" s="63"/>
      <c r="G47" s="63"/>
      <c r="H47" s="63"/>
      <c r="I47" s="63"/>
      <c r="J47" s="63"/>
      <c r="K47" s="63"/>
      <c r="L47" s="63"/>
      <c r="M47" s="63"/>
      <c r="N47" s="63"/>
    </row>
    <row r="48" spans="3:14" x14ac:dyDescent="0.25">
      <c r="C48" s="70" t="s">
        <v>52</v>
      </c>
      <c r="D48" s="71">
        <f>+D46</f>
        <v>-2</v>
      </c>
      <c r="E48" s="74">
        <f t="shared" ref="E48:N48" si="5">+E46</f>
        <v>-2.1</v>
      </c>
      <c r="F48" s="71">
        <f t="shared" si="5"/>
        <v>-2.2050000000000001</v>
      </c>
      <c r="G48" s="71">
        <f t="shared" si="5"/>
        <v>-2.3152500000000003</v>
      </c>
      <c r="H48" s="71">
        <f t="shared" si="5"/>
        <v>-2.4310125000000005</v>
      </c>
      <c r="I48" s="71">
        <f t="shared" si="5"/>
        <v>-2.5525631250000007</v>
      </c>
      <c r="J48" s="71">
        <f t="shared" si="5"/>
        <v>-2.6801912812500008</v>
      </c>
      <c r="K48" s="71">
        <f t="shared" si="5"/>
        <v>-2.8142008453125009</v>
      </c>
      <c r="L48" s="71">
        <f t="shared" si="5"/>
        <v>-2.954910887578126</v>
      </c>
      <c r="M48" s="71">
        <f t="shared" si="5"/>
        <v>-3.1026564319570324</v>
      </c>
      <c r="N48" s="71">
        <f t="shared" si="5"/>
        <v>-3.257789253554884</v>
      </c>
    </row>
    <row r="49" spans="3:14" x14ac:dyDescent="0.25">
      <c r="C49" s="63"/>
      <c r="D49" s="63"/>
      <c r="F49" s="63"/>
      <c r="G49" s="63"/>
      <c r="H49" s="63"/>
      <c r="I49" s="63"/>
      <c r="J49" s="63"/>
      <c r="K49" s="63"/>
      <c r="L49" s="63"/>
      <c r="M49" s="63"/>
      <c r="N49" s="63"/>
    </row>
    <row r="50" spans="3:14" x14ac:dyDescent="0.25">
      <c r="C50" s="62" t="s">
        <v>46</v>
      </c>
      <c r="D50" s="63"/>
      <c r="F50" s="63"/>
      <c r="G50" s="63"/>
      <c r="H50" s="63"/>
      <c r="I50" s="63"/>
      <c r="J50" s="63"/>
      <c r="K50" s="63"/>
      <c r="L50" s="63"/>
      <c r="M50" s="63"/>
      <c r="N50" s="63"/>
    </row>
    <row r="51" spans="3:14" x14ac:dyDescent="0.25">
      <c r="C51" s="63" t="str">
        <f>+'CF projection example'!C17</f>
        <v>Loans received</v>
      </c>
      <c r="D51" s="65">
        <f>+'CF projection example'!E17</f>
        <v>1</v>
      </c>
      <c r="E51" s="41">
        <f>+'CF projection example'!F17</f>
        <v>1.05</v>
      </c>
      <c r="F51" s="65">
        <f>+'CF projection example'!G17</f>
        <v>1.1025</v>
      </c>
      <c r="G51" s="65">
        <f>+'CF projection example'!H17</f>
        <v>1.1576250000000001</v>
      </c>
      <c r="H51" s="65">
        <f>+'CF projection example'!I17</f>
        <v>1.2155062500000002</v>
      </c>
      <c r="I51" s="65">
        <f>+'CF projection example'!J17</f>
        <v>1.2762815625000004</v>
      </c>
      <c r="J51" s="65">
        <f>+'CF projection example'!K17</f>
        <v>1.3400956406250004</v>
      </c>
      <c r="K51" s="65">
        <f>+'CF projection example'!L17</f>
        <v>1.4071004226562505</v>
      </c>
      <c r="L51" s="65">
        <f>+'CF projection example'!M17</f>
        <v>1.477455443789063</v>
      </c>
      <c r="M51" s="65">
        <f>+'CF projection example'!N17</f>
        <v>1.5513282159785162</v>
      </c>
      <c r="N51" s="65">
        <f>+'CF projection example'!O17</f>
        <v>1.628894626777442</v>
      </c>
    </row>
    <row r="52" spans="3:14" x14ac:dyDescent="0.25">
      <c r="C52" s="63" t="str">
        <f>+'CF projection example'!C18</f>
        <v>New equity inflow</v>
      </c>
      <c r="D52" s="65">
        <f>+'CF projection example'!E18</f>
        <v>0.5</v>
      </c>
      <c r="E52" s="41">
        <f>+'CF projection example'!F18</f>
        <v>0.52500000000000002</v>
      </c>
      <c r="F52" s="65">
        <f>+'CF projection example'!G18</f>
        <v>0.55125000000000002</v>
      </c>
      <c r="G52" s="65">
        <f>+'CF projection example'!H18</f>
        <v>0.57881250000000006</v>
      </c>
      <c r="H52" s="65">
        <f>+'CF projection example'!I18</f>
        <v>0.60775312500000012</v>
      </c>
      <c r="I52" s="65">
        <f>+'CF projection example'!J18</f>
        <v>0.63814078125000018</v>
      </c>
      <c r="J52" s="65">
        <f>+'CF projection example'!K18</f>
        <v>0.67004782031250021</v>
      </c>
      <c r="K52" s="65">
        <f>+'CF projection example'!L18</f>
        <v>0.70355021132812523</v>
      </c>
      <c r="L52" s="65">
        <f>+'CF projection example'!M18</f>
        <v>0.73872772189453151</v>
      </c>
      <c r="M52" s="65">
        <f>+'CF projection example'!N18</f>
        <v>0.77566410798925811</v>
      </c>
      <c r="N52" s="65">
        <f>+'CF projection example'!O18</f>
        <v>0.81444731338872101</v>
      </c>
    </row>
    <row r="53" spans="3:14" x14ac:dyDescent="0.25">
      <c r="C53" s="63" t="str">
        <f>+'CF projection example'!C39</f>
        <v>Interest paid</v>
      </c>
      <c r="D53" s="65">
        <f>+-'CF projection example'!E39</f>
        <v>-0.2</v>
      </c>
      <c r="E53" s="41">
        <f>+-'CF projection example'!F39</f>
        <v>-0.21000000000000002</v>
      </c>
      <c r="F53" s="65">
        <f>+-'CF projection example'!G39</f>
        <v>-0.22050000000000003</v>
      </c>
      <c r="G53" s="65">
        <f>+-'CF projection example'!H39</f>
        <v>-0.23152500000000004</v>
      </c>
      <c r="H53" s="65">
        <f>+-'CF projection example'!I39</f>
        <v>-0.24310125000000005</v>
      </c>
      <c r="I53" s="65">
        <f>+-'CF projection example'!J39</f>
        <v>-0.25525631250000008</v>
      </c>
      <c r="J53" s="65">
        <f>+-'CF projection example'!K39</f>
        <v>-0.26801912812500012</v>
      </c>
      <c r="K53" s="65">
        <f>+-'CF projection example'!L39</f>
        <v>-0.28142008453125011</v>
      </c>
      <c r="L53" s="65">
        <f>+-'CF projection example'!M39</f>
        <v>-0.29549108875781266</v>
      </c>
      <c r="M53" s="65">
        <f>+-'CF projection example'!N39</f>
        <v>-0.31026564319570332</v>
      </c>
      <c r="N53" s="65">
        <f>+-'CF projection example'!O39</f>
        <v>-0.32577892535548852</v>
      </c>
    </row>
    <row r="54" spans="3:14" x14ac:dyDescent="0.25">
      <c r="C54" s="63"/>
      <c r="D54" s="63"/>
      <c r="F54" s="63"/>
      <c r="G54" s="63"/>
      <c r="H54" s="63"/>
      <c r="I54" s="63"/>
      <c r="J54" s="63"/>
      <c r="K54" s="63"/>
      <c r="L54" s="63"/>
      <c r="M54" s="63"/>
      <c r="N54" s="63"/>
    </row>
    <row r="55" spans="3:14" x14ac:dyDescent="0.25">
      <c r="C55" s="70" t="s">
        <v>53</v>
      </c>
      <c r="D55" s="71">
        <f>+SUM(D51:D53)</f>
        <v>1.3</v>
      </c>
      <c r="E55" s="74">
        <f t="shared" ref="E55:N55" si="6">+SUM(E51:E53)</f>
        <v>1.3650000000000002</v>
      </c>
      <c r="F55" s="71">
        <f t="shared" si="6"/>
        <v>1.4332500000000001</v>
      </c>
      <c r="G55" s="71">
        <f t="shared" si="6"/>
        <v>1.5049125000000001</v>
      </c>
      <c r="H55" s="71">
        <f t="shared" si="6"/>
        <v>1.5801581250000003</v>
      </c>
      <c r="I55" s="71">
        <f t="shared" si="6"/>
        <v>1.6591660312500005</v>
      </c>
      <c r="J55" s="71">
        <f t="shared" si="6"/>
        <v>1.7421243328125007</v>
      </c>
      <c r="K55" s="71">
        <f t="shared" si="6"/>
        <v>1.8292305494531256</v>
      </c>
      <c r="L55" s="71">
        <f t="shared" si="6"/>
        <v>1.9206920769257818</v>
      </c>
      <c r="M55" s="71">
        <f t="shared" si="6"/>
        <v>2.016726680772071</v>
      </c>
      <c r="N55" s="71">
        <f t="shared" si="6"/>
        <v>2.1175630148106745</v>
      </c>
    </row>
    <row r="56" spans="3:14" x14ac:dyDescent="0.25">
      <c r="C56" s="63"/>
      <c r="D56" s="63"/>
      <c r="F56" s="63"/>
      <c r="G56" s="63"/>
      <c r="H56" s="63"/>
      <c r="I56" s="63"/>
      <c r="J56" s="63"/>
      <c r="K56" s="63"/>
      <c r="L56" s="63"/>
      <c r="M56" s="63"/>
      <c r="N56" s="63"/>
    </row>
    <row r="57" spans="3:14" x14ac:dyDescent="0.25">
      <c r="C57" s="63" t="s">
        <v>54</v>
      </c>
      <c r="D57" s="65">
        <f>+'CF projection example'!E14</f>
        <v>10</v>
      </c>
      <c r="E57" s="41">
        <f>+D59</f>
        <v>12.699999999999971</v>
      </c>
      <c r="F57" s="65">
        <f t="shared" ref="F57:N57" si="7">+E59</f>
        <v>13.784999999999972</v>
      </c>
      <c r="G57" s="65">
        <f t="shared" si="7"/>
        <v>12.964249999999957</v>
      </c>
      <c r="H57" s="65">
        <f t="shared" si="7"/>
        <v>9.9072624999999679</v>
      </c>
      <c r="I57" s="65">
        <f t="shared" si="7"/>
        <v>4.238801624999943</v>
      </c>
      <c r="J57" s="65">
        <f t="shared" si="7"/>
        <v>-4.4667411737500915</v>
      </c>
      <c r="K57" s="65">
        <f t="shared" si="7"/>
        <v>-16.691659058037594</v>
      </c>
      <c r="L57" s="65">
        <f t="shared" si="7"/>
        <v>-32.982012535611474</v>
      </c>
      <c r="M57" s="65">
        <f t="shared" si="7"/>
        <v>-53.955576150024712</v>
      </c>
      <c r="N57" s="65">
        <f t="shared" si="7"/>
        <v>-80.310753503674533</v>
      </c>
    </row>
    <row r="58" spans="3:14" x14ac:dyDescent="0.25">
      <c r="C58" s="75" t="s">
        <v>55</v>
      </c>
      <c r="D58" s="76">
        <f>+D41+D48+D55</f>
        <v>2.69999999999997</v>
      </c>
      <c r="E58" s="41">
        <f t="shared" ref="E58:N58" si="8">+E41+E48+E55</f>
        <v>1.0850000000000004</v>
      </c>
      <c r="F58" s="76">
        <f t="shared" si="8"/>
        <v>-0.82075000000001364</v>
      </c>
      <c r="G58" s="76">
        <f t="shared" si="8"/>
        <v>-3.0569874999999889</v>
      </c>
      <c r="H58" s="76">
        <f t="shared" si="8"/>
        <v>-5.6684608750000249</v>
      </c>
      <c r="I58" s="76">
        <f t="shared" si="8"/>
        <v>-8.7055427987500344</v>
      </c>
      <c r="J58" s="76">
        <f t="shared" si="8"/>
        <v>-12.224917884287503</v>
      </c>
      <c r="K58" s="76">
        <f t="shared" si="8"/>
        <v>-16.290353477573881</v>
      </c>
      <c r="L58" s="76">
        <f t="shared" si="8"/>
        <v>-20.973563614413241</v>
      </c>
      <c r="M58" s="76">
        <f t="shared" si="8"/>
        <v>-26.355177353649815</v>
      </c>
      <c r="N58" s="76">
        <f t="shared" si="8"/>
        <v>-32.525824046870198</v>
      </c>
    </row>
    <row r="59" spans="3:14" ht="16.5" thickBot="1" x14ac:dyDescent="0.3">
      <c r="C59" s="77" t="s">
        <v>56</v>
      </c>
      <c r="D59" s="78">
        <f>+D57+D58</f>
        <v>12.699999999999971</v>
      </c>
      <c r="E59" s="78">
        <f t="shared" ref="E59:N59" si="9">+E57+E58</f>
        <v>13.784999999999972</v>
      </c>
      <c r="F59" s="78">
        <f t="shared" si="9"/>
        <v>12.964249999999957</v>
      </c>
      <c r="G59" s="78">
        <f t="shared" si="9"/>
        <v>9.9072624999999679</v>
      </c>
      <c r="H59" s="78">
        <f t="shared" si="9"/>
        <v>4.238801624999943</v>
      </c>
      <c r="I59" s="78">
        <f t="shared" si="9"/>
        <v>-4.4667411737500915</v>
      </c>
      <c r="J59" s="78">
        <f t="shared" si="9"/>
        <v>-16.691659058037594</v>
      </c>
      <c r="K59" s="78">
        <f t="shared" si="9"/>
        <v>-32.982012535611474</v>
      </c>
      <c r="L59" s="78">
        <f t="shared" si="9"/>
        <v>-53.955576150024712</v>
      </c>
      <c r="M59" s="78">
        <f t="shared" si="9"/>
        <v>-80.310753503674533</v>
      </c>
      <c r="N59" s="78">
        <f t="shared" si="9"/>
        <v>-112.83657755054473</v>
      </c>
    </row>
    <row r="60" spans="3:14" ht="16.5" thickTop="1" x14ac:dyDescent="0.25"/>
    <row r="61" spans="3:14" x14ac:dyDescent="0.25"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N60"/>
  <sheetViews>
    <sheetView topLeftCell="A56" workbookViewId="0">
      <selection activeCell="C22" sqref="C22"/>
    </sheetView>
  </sheetViews>
  <sheetFormatPr defaultColWidth="9.140625" defaultRowHeight="15.75" x14ac:dyDescent="0.25"/>
  <cols>
    <col min="1" max="1" width="9.140625" style="18"/>
    <col min="2" max="2" width="33.42578125" style="18" customWidth="1"/>
    <col min="3" max="3" width="10.42578125" style="18" bestFit="1" customWidth="1"/>
    <col min="4" max="4" width="9.140625" style="18"/>
    <col min="5" max="5" width="39.140625" style="18" bestFit="1" customWidth="1"/>
    <col min="6" max="6" width="12.140625" style="18" customWidth="1"/>
    <col min="7" max="16384" width="9.140625" style="18"/>
  </cols>
  <sheetData>
    <row r="3" spans="2:6" x14ac:dyDescent="0.25">
      <c r="B3" s="86" t="s">
        <v>70</v>
      </c>
      <c r="C3" s="87"/>
      <c r="E3" s="107" t="s">
        <v>43</v>
      </c>
      <c r="F3" s="107"/>
    </row>
    <row r="4" spans="2:6" x14ac:dyDescent="0.25">
      <c r="B4" s="63"/>
      <c r="C4" s="63"/>
      <c r="E4" s="63"/>
      <c r="F4" s="108"/>
    </row>
    <row r="5" spans="2:6" x14ac:dyDescent="0.25">
      <c r="B5" s="63"/>
      <c r="C5" s="53" t="str">
        <f>+'Cash Flow Indirect Method'!C5</f>
        <v>Est</v>
      </c>
      <c r="E5" s="63"/>
      <c r="F5" s="108" t="s">
        <v>5</v>
      </c>
    </row>
    <row r="6" spans="2:6" x14ac:dyDescent="0.25">
      <c r="B6" s="81" t="str">
        <f>+'Cash Flow Indirect Method'!B6</f>
        <v>Particulars</v>
      </c>
      <c r="C6" s="60">
        <f>+'Cash Flow Indirect Method'!C6</f>
        <v>43830</v>
      </c>
      <c r="E6" s="67" t="s">
        <v>44</v>
      </c>
      <c r="F6" s="109">
        <v>43830</v>
      </c>
    </row>
    <row r="7" spans="2:6" x14ac:dyDescent="0.25">
      <c r="B7" s="55"/>
      <c r="C7" s="55"/>
      <c r="E7" s="63"/>
      <c r="F7" s="63"/>
    </row>
    <row r="8" spans="2:6" x14ac:dyDescent="0.25">
      <c r="B8" s="62" t="s">
        <v>57</v>
      </c>
      <c r="C8" s="63"/>
      <c r="E8" s="63" t="s">
        <v>42</v>
      </c>
      <c r="F8" s="63"/>
    </row>
    <row r="9" spans="2:6" x14ac:dyDescent="0.25">
      <c r="B9" s="63"/>
      <c r="C9" s="63"/>
      <c r="E9" s="63"/>
      <c r="F9" s="63"/>
    </row>
    <row r="10" spans="2:6" x14ac:dyDescent="0.25">
      <c r="B10" s="63" t="str">
        <f>+'Cash Flow - Direct Method'!C11</f>
        <v>Sales</v>
      </c>
      <c r="C10" s="89">
        <v>40</v>
      </c>
      <c r="E10" s="63" t="s">
        <v>47</v>
      </c>
      <c r="F10" s="63"/>
    </row>
    <row r="11" spans="2:6" x14ac:dyDescent="0.25">
      <c r="B11" s="63" t="str">
        <f>+'Cash Flow - Direct Method'!C12</f>
        <v>Interest income</v>
      </c>
      <c r="C11" s="89">
        <v>0.4</v>
      </c>
      <c r="E11" s="63" t="s">
        <v>10</v>
      </c>
      <c r="F11" s="89">
        <v>0.55000000000000004</v>
      </c>
    </row>
    <row r="12" spans="2:6" x14ac:dyDescent="0.25">
      <c r="B12" s="63" t="str">
        <f>+'Cash Flow - Direct Method'!C13</f>
        <v>Other income</v>
      </c>
      <c r="C12" s="89">
        <v>0.3</v>
      </c>
      <c r="E12" s="63" t="s">
        <v>12</v>
      </c>
      <c r="F12" s="89">
        <v>0.4</v>
      </c>
    </row>
    <row r="13" spans="2:6" x14ac:dyDescent="0.25">
      <c r="B13" s="63"/>
      <c r="C13" s="63"/>
      <c r="E13" s="63" t="s">
        <v>11</v>
      </c>
      <c r="F13" s="89">
        <v>0.3</v>
      </c>
    </row>
    <row r="14" spans="2:6" x14ac:dyDescent="0.25">
      <c r="B14" s="70" t="s">
        <v>58</v>
      </c>
      <c r="C14" s="71">
        <f>+SUM(C10:C12)</f>
        <v>40.699999999999996</v>
      </c>
      <c r="E14" s="63"/>
      <c r="F14" s="89"/>
    </row>
    <row r="15" spans="2:6" x14ac:dyDescent="0.25">
      <c r="B15" s="63"/>
      <c r="C15" s="63"/>
      <c r="E15" s="63" t="s">
        <v>49</v>
      </c>
      <c r="F15" s="65">
        <f>+SUM(F11:F13)</f>
        <v>1.25</v>
      </c>
    </row>
    <row r="16" spans="2:6" x14ac:dyDescent="0.25">
      <c r="B16" s="62" t="s">
        <v>59</v>
      </c>
      <c r="C16" s="63"/>
      <c r="E16" s="63"/>
      <c r="F16" s="63"/>
    </row>
    <row r="17" spans="2:6" x14ac:dyDescent="0.25">
      <c r="B17" s="63"/>
      <c r="C17" s="63"/>
      <c r="E17" s="63" t="s">
        <v>48</v>
      </c>
      <c r="F17" s="63"/>
    </row>
    <row r="18" spans="2:6" x14ac:dyDescent="0.25">
      <c r="B18" s="63" t="str">
        <f>+'Cash Flow - Direct Method'!C19</f>
        <v>Purchases (Stock etc)</v>
      </c>
      <c r="C18" s="89">
        <v>25</v>
      </c>
      <c r="E18" s="63"/>
      <c r="F18" s="63"/>
    </row>
    <row r="19" spans="2:6" x14ac:dyDescent="0.25">
      <c r="B19" s="63" t="str">
        <f>+'Cash Flow - Direct Method'!C20</f>
        <v>Wages (incl. benefits and taxes)</v>
      </c>
      <c r="C19" s="89">
        <v>3</v>
      </c>
      <c r="E19" s="63" t="s">
        <v>17</v>
      </c>
      <c r="F19" s="89">
        <v>25</v>
      </c>
    </row>
    <row r="20" spans="2:6" x14ac:dyDescent="0.25">
      <c r="B20" s="63" t="str">
        <f>+'Cash Flow - Direct Method'!C21</f>
        <v>Rent</v>
      </c>
      <c r="C20" s="89">
        <v>2</v>
      </c>
      <c r="E20" s="63" t="s">
        <v>38</v>
      </c>
      <c r="F20" s="89">
        <v>3</v>
      </c>
    </row>
    <row r="21" spans="2:6" x14ac:dyDescent="0.25">
      <c r="B21" s="63" t="str">
        <f>+'Cash Flow - Direct Method'!C22</f>
        <v>Utilities (electricity, gas, water)</v>
      </c>
      <c r="C21" s="89">
        <v>2</v>
      </c>
      <c r="E21" s="63" t="s">
        <v>33</v>
      </c>
      <c r="F21" s="89">
        <v>2</v>
      </c>
    </row>
    <row r="22" spans="2:6" x14ac:dyDescent="0.25">
      <c r="B22" s="63" t="str">
        <f>+'Cash Flow - Direct Method'!C23</f>
        <v>Advertising &amp; marketing</v>
      </c>
      <c r="C22" s="89">
        <v>0.5</v>
      </c>
      <c r="E22" s="63" t="s">
        <v>22</v>
      </c>
      <c r="F22" s="89">
        <v>2</v>
      </c>
    </row>
    <row r="23" spans="2:6" x14ac:dyDescent="0.25">
      <c r="B23" s="63" t="str">
        <f>+'Cash Flow - Direct Method'!C24</f>
        <v>Repairs &amp; maintenance</v>
      </c>
      <c r="C23" s="89">
        <v>0.5</v>
      </c>
      <c r="E23" s="63" t="s">
        <v>19</v>
      </c>
      <c r="F23" s="89">
        <v>0.5</v>
      </c>
    </row>
    <row r="24" spans="2:6" x14ac:dyDescent="0.25">
      <c r="B24" s="63" t="str">
        <f>+'Cash Flow - Direct Method'!C25</f>
        <v>Bank fees &amp; charges</v>
      </c>
      <c r="C24" s="89">
        <v>0.2</v>
      </c>
      <c r="E24" s="63" t="s">
        <v>25</v>
      </c>
      <c r="F24" s="89">
        <v>0.5</v>
      </c>
    </row>
    <row r="25" spans="2:6" x14ac:dyDescent="0.25">
      <c r="B25" s="63" t="str">
        <f>+'Cash Flow - Direct Method'!C26</f>
        <v>Insurance</v>
      </c>
      <c r="C25" s="89">
        <v>0.2</v>
      </c>
      <c r="E25" s="63" t="s">
        <v>20</v>
      </c>
      <c r="F25" s="89">
        <v>0.2</v>
      </c>
    </row>
    <row r="26" spans="2:6" x14ac:dyDescent="0.25">
      <c r="B26" s="63" t="str">
        <f>+'Cash Flow - Direct Method'!C27</f>
        <v>Telephone</v>
      </c>
      <c r="C26" s="89">
        <v>0.2</v>
      </c>
      <c r="E26" s="63" t="s">
        <v>28</v>
      </c>
      <c r="F26" s="89">
        <v>0.2</v>
      </c>
    </row>
    <row r="27" spans="2:6" x14ac:dyDescent="0.25">
      <c r="B27" s="63" t="str">
        <f>+'Cash Flow - Direct Method'!C28</f>
        <v>Postage</v>
      </c>
      <c r="C27" s="89">
        <v>0.2</v>
      </c>
      <c r="E27" s="63" t="s">
        <v>23</v>
      </c>
      <c r="F27" s="89">
        <v>0.2</v>
      </c>
    </row>
    <row r="28" spans="2:6" x14ac:dyDescent="0.25">
      <c r="B28" s="63" t="str">
        <f>+'Cash Flow - Direct Method'!C29</f>
        <v>Office suppliers</v>
      </c>
      <c r="C28" s="89">
        <v>0.2</v>
      </c>
      <c r="E28" s="63" t="s">
        <v>34</v>
      </c>
      <c r="F28" s="89">
        <v>0.2</v>
      </c>
    </row>
    <row r="29" spans="2:6" x14ac:dyDescent="0.25">
      <c r="B29" s="63" t="str">
        <f>+'Cash Flow - Direct Method'!C30</f>
        <v>Loan payments</v>
      </c>
      <c r="C29" s="89">
        <v>1</v>
      </c>
      <c r="E29" s="63" t="s">
        <v>39</v>
      </c>
      <c r="F29" s="89">
        <v>0.2</v>
      </c>
    </row>
    <row r="30" spans="2:6" x14ac:dyDescent="0.25">
      <c r="B30" s="63" t="str">
        <f>+'Cash Flow - Direct Method'!C31</f>
        <v>Motor vehicle expenses</v>
      </c>
      <c r="C30" s="89">
        <v>0.1</v>
      </c>
      <c r="E30" s="63" t="s">
        <v>40</v>
      </c>
      <c r="F30" s="89">
        <v>1</v>
      </c>
    </row>
    <row r="31" spans="2:6" x14ac:dyDescent="0.25">
      <c r="B31" s="63" t="str">
        <f>+'Cash Flow - Direct Method'!C32</f>
        <v>Stationery &amp; printing</v>
      </c>
      <c r="C31" s="89">
        <v>0.1</v>
      </c>
      <c r="E31" s="63" t="s">
        <v>24</v>
      </c>
      <c r="F31" s="89">
        <v>0.1</v>
      </c>
    </row>
    <row r="32" spans="2:6" x14ac:dyDescent="0.25">
      <c r="B32" s="63" t="str">
        <f>+'Cash Flow - Direct Method'!C33</f>
        <v>Licensing</v>
      </c>
      <c r="C32" s="89">
        <v>0.2</v>
      </c>
      <c r="E32" s="63" t="s">
        <v>26</v>
      </c>
      <c r="F32" s="89">
        <v>0.1</v>
      </c>
    </row>
    <row r="33" spans="2:6" x14ac:dyDescent="0.25">
      <c r="B33" s="63" t="str">
        <f>+'Cash Flow - Direct Method'!C34</f>
        <v>Bank charges</v>
      </c>
      <c r="C33" s="89">
        <v>0.2</v>
      </c>
      <c r="E33" s="63" t="s">
        <v>27</v>
      </c>
      <c r="F33" s="89">
        <v>0.2</v>
      </c>
    </row>
    <row r="34" spans="2:6" x14ac:dyDescent="0.25">
      <c r="B34" s="63" t="str">
        <f>+'Cash Flow - Direct Method'!C36</f>
        <v>Accountant fees</v>
      </c>
      <c r="C34" s="89">
        <v>0.2</v>
      </c>
      <c r="E34" s="63" t="s">
        <v>35</v>
      </c>
      <c r="F34" s="89">
        <v>0.2</v>
      </c>
    </row>
    <row r="35" spans="2:6" x14ac:dyDescent="0.25">
      <c r="B35" s="63" t="str">
        <f>+'Cash Flow - Direct Method'!C37</f>
        <v>Other</v>
      </c>
      <c r="C35" s="89">
        <v>0.5</v>
      </c>
      <c r="E35" s="63" t="s">
        <v>36</v>
      </c>
      <c r="F35" s="89">
        <v>1</v>
      </c>
    </row>
    <row r="36" spans="2:6" x14ac:dyDescent="0.25">
      <c r="B36" s="63"/>
      <c r="C36" s="63"/>
      <c r="E36" s="63" t="s">
        <v>18</v>
      </c>
      <c r="F36" s="89">
        <v>0.2</v>
      </c>
    </row>
    <row r="37" spans="2:6" x14ac:dyDescent="0.25">
      <c r="B37" s="67" t="s">
        <v>60</v>
      </c>
      <c r="C37" s="68">
        <f t="shared" ref="C37" si="0">+SUM(C18:C35)</f>
        <v>36.300000000000026</v>
      </c>
      <c r="E37" s="63" t="s">
        <v>32</v>
      </c>
      <c r="F37" s="89">
        <v>0.5</v>
      </c>
    </row>
    <row r="38" spans="2:6" x14ac:dyDescent="0.25">
      <c r="B38" s="63"/>
      <c r="C38" s="63"/>
      <c r="E38" s="63"/>
      <c r="F38" s="63"/>
    </row>
    <row r="39" spans="2:6" ht="31.5" x14ac:dyDescent="0.25">
      <c r="B39" s="84" t="s">
        <v>61</v>
      </c>
      <c r="C39" s="71">
        <f t="shared" ref="C39" si="1">+C14-C37</f>
        <v>4.3999999999999702</v>
      </c>
      <c r="E39" s="63" t="s">
        <v>50</v>
      </c>
      <c r="F39" s="65">
        <f>+SUM(F19:F37)</f>
        <v>37.300000000000026</v>
      </c>
    </row>
    <row r="40" spans="2:6" x14ac:dyDescent="0.25">
      <c r="B40" s="63"/>
      <c r="C40" s="63"/>
      <c r="E40" s="63"/>
      <c r="F40" s="63"/>
    </row>
    <row r="41" spans="2:6" x14ac:dyDescent="0.25">
      <c r="B41" s="63" t="str">
        <f>+'Cash Flow - Direct Method'!C53</f>
        <v>Interest paid</v>
      </c>
      <c r="C41" s="89">
        <v>0.2</v>
      </c>
      <c r="E41" s="70" t="s">
        <v>51</v>
      </c>
      <c r="F41" s="71">
        <f>+F15-F39</f>
        <v>-36.050000000000026</v>
      </c>
    </row>
    <row r="42" spans="2:6" x14ac:dyDescent="0.25">
      <c r="B42" s="63" t="s">
        <v>62</v>
      </c>
      <c r="C42" s="90">
        <v>0.5</v>
      </c>
      <c r="E42" s="63"/>
      <c r="F42" s="63"/>
    </row>
    <row r="43" spans="2:6" x14ac:dyDescent="0.25">
      <c r="B43" s="63" t="s">
        <v>63</v>
      </c>
      <c r="C43" s="90">
        <v>0.5</v>
      </c>
      <c r="E43" s="63"/>
      <c r="F43" s="63"/>
    </row>
    <row r="44" spans="2:6" x14ac:dyDescent="0.25">
      <c r="B44" s="63"/>
      <c r="C44" s="63"/>
      <c r="E44" s="63" t="s">
        <v>45</v>
      </c>
      <c r="F44" s="63"/>
    </row>
    <row r="45" spans="2:6" x14ac:dyDescent="0.25">
      <c r="B45" s="70" t="s">
        <v>64</v>
      </c>
      <c r="C45" s="71">
        <f>+C39-SUM(C41:C43)</f>
        <v>3.19999999999997</v>
      </c>
      <c r="E45" s="63"/>
      <c r="F45" s="63"/>
    </row>
    <row r="46" spans="2:6" x14ac:dyDescent="0.25">
      <c r="B46" s="63"/>
      <c r="C46" s="63"/>
      <c r="E46" s="63" t="s">
        <v>37</v>
      </c>
      <c r="F46" s="89">
        <v>-2</v>
      </c>
    </row>
    <row r="47" spans="2:6" x14ac:dyDescent="0.25">
      <c r="B47" s="63" t="str">
        <f>+'Cash Flow - Direct Method'!C35</f>
        <v>Tax payments</v>
      </c>
      <c r="C47" s="89">
        <f>+'Cash Flow - Direct Method'!D35</f>
        <v>1</v>
      </c>
      <c r="E47" s="63"/>
      <c r="F47" s="63"/>
    </row>
    <row r="48" spans="2:6" x14ac:dyDescent="0.25">
      <c r="B48" s="75"/>
      <c r="C48" s="75"/>
      <c r="E48" s="70" t="s">
        <v>52</v>
      </c>
      <c r="F48" s="71">
        <f>+F46</f>
        <v>-2</v>
      </c>
    </row>
    <row r="49" spans="2:14" ht="16.5" thickBot="1" x14ac:dyDescent="0.3">
      <c r="B49" s="83" t="s">
        <v>65</v>
      </c>
      <c r="C49" s="78">
        <f>+C45-C47</f>
        <v>2.19999999999997</v>
      </c>
      <c r="E49" s="63"/>
      <c r="F49" s="63"/>
      <c r="N49" s="23"/>
    </row>
    <row r="50" spans="2:14" ht="16.5" thickTop="1" x14ac:dyDescent="0.25">
      <c r="E50" s="63" t="s">
        <v>46</v>
      </c>
      <c r="F50" s="63"/>
    </row>
    <row r="51" spans="2:14" x14ac:dyDescent="0.25">
      <c r="E51" s="63" t="s">
        <v>13</v>
      </c>
      <c r="F51" s="90">
        <v>1</v>
      </c>
    </row>
    <row r="52" spans="2:14" x14ac:dyDescent="0.25">
      <c r="E52" s="63" t="s">
        <v>14</v>
      </c>
      <c r="F52" s="90">
        <v>0.5</v>
      </c>
    </row>
    <row r="53" spans="2:14" x14ac:dyDescent="0.25">
      <c r="E53" s="63" t="s">
        <v>21</v>
      </c>
      <c r="F53" s="90">
        <v>-0.2</v>
      </c>
    </row>
    <row r="54" spans="2:14" x14ac:dyDescent="0.25">
      <c r="E54" s="63"/>
      <c r="F54" s="63"/>
    </row>
    <row r="55" spans="2:14" x14ac:dyDescent="0.25">
      <c r="E55" s="70" t="s">
        <v>53</v>
      </c>
      <c r="F55" s="71">
        <f>+SUM(F51:F53)</f>
        <v>1.3</v>
      </c>
    </row>
    <row r="56" spans="2:14" x14ac:dyDescent="0.25">
      <c r="E56" s="63"/>
      <c r="F56" s="63"/>
    </row>
    <row r="57" spans="2:14" x14ac:dyDescent="0.25">
      <c r="E57" s="63" t="s">
        <v>54</v>
      </c>
      <c r="F57" s="90">
        <v>10</v>
      </c>
    </row>
    <row r="58" spans="2:14" x14ac:dyDescent="0.25">
      <c r="E58" s="63" t="s">
        <v>55</v>
      </c>
      <c r="F58" s="65">
        <f>+F41+F48+F55</f>
        <v>-36.750000000000028</v>
      </c>
    </row>
    <row r="59" spans="2:14" ht="16.5" thickBot="1" x14ac:dyDescent="0.3">
      <c r="E59" s="83" t="s">
        <v>56</v>
      </c>
      <c r="F59" s="78">
        <f>+F57+F58</f>
        <v>-26.750000000000028</v>
      </c>
    </row>
    <row r="60" spans="2:14" ht="16.5" thickTop="1" x14ac:dyDescent="0.25"/>
  </sheetData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CF projection example</vt:lpstr>
      <vt:lpstr>Cash Flow - Direct Method</vt:lpstr>
      <vt:lpstr>Cash Flow Indirect Method</vt:lpstr>
      <vt:lpstr>Income Statement</vt:lpstr>
      <vt:lpstr>Formats</vt:lpstr>
      <vt:lpstr>Case Study 2</vt:lpstr>
      <vt:lpstr>Case Study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2022-05-02T09:01:05Z</dcterms:modified>
</cp:coreProperties>
</file>