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G:\300 excel\300+ Excel Spread Sheets\Finance\Financial Calculators\"/>
    </mc:Choice>
  </mc:AlternateContent>
  <bookViews>
    <workbookView xWindow="0" yWindow="465" windowWidth="33600" windowHeight="18585" activeTab="2"/>
  </bookViews>
  <sheets>
    <sheet name="Tax Family" sheetId="1" r:id="rId1"/>
    <sheet name="Child Tax Credit" sheetId="2" state="hidden" r:id="rId2"/>
    <sheet name="Brackets" sheetId="4" r:id="rId3"/>
    <sheet name="Side Hustle Brackets" sheetId="6" state="hidden" r:id="rId4"/>
    <sheet name="Copyright-2" sheetId="8" state="hidden" r:id="rId5"/>
  </sheets>
  <calcPr calcId="162913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3" i="1" l="1"/>
  <c r="B18" i="1"/>
  <c r="B19" i="1"/>
  <c r="B9" i="1"/>
  <c r="E16" i="1"/>
  <c r="E1" i="1"/>
  <c r="B27" i="1"/>
  <c r="B20" i="1"/>
  <c r="B28" i="1"/>
  <c r="B29" i="1"/>
  <c r="B24" i="6"/>
  <c r="B14" i="6"/>
  <c r="B4" i="6"/>
  <c r="E1" i="6"/>
  <c r="B24" i="4"/>
  <c r="B14" i="4"/>
  <c r="B4" i="4"/>
  <c r="B7" i="2"/>
  <c r="B3" i="2"/>
  <c r="B4" i="2"/>
  <c r="B1" i="2"/>
  <c r="B2" i="2"/>
  <c r="B11" i="1"/>
  <c r="B5" i="2"/>
  <c r="D1" i="6"/>
  <c r="D1" i="4"/>
  <c r="D4" i="4"/>
  <c r="B6" i="2"/>
  <c r="B8" i="2"/>
  <c r="B9" i="2"/>
  <c r="B10" i="2"/>
  <c r="D20" i="6"/>
  <c r="D26" i="6"/>
  <c r="D14" i="6"/>
  <c r="D10" i="6"/>
  <c r="F1" i="6"/>
  <c r="D27" i="6"/>
  <c r="D15" i="6"/>
  <c r="D30" i="6"/>
  <c r="D18" i="6"/>
  <c r="D13" i="6"/>
  <c r="D6" i="6"/>
  <c r="D25" i="6"/>
  <c r="D9" i="6"/>
  <c r="D28" i="6"/>
  <c r="D23" i="6"/>
  <c r="D16" i="6"/>
  <c r="D4" i="6"/>
  <c r="D19" i="6"/>
  <c r="D7" i="6"/>
  <c r="D29" i="6"/>
  <c r="D17" i="6"/>
  <c r="D5" i="6"/>
  <c r="D24" i="6"/>
  <c r="D8" i="6"/>
  <c r="D3" i="6"/>
  <c r="D18" i="4"/>
  <c r="D28" i="4"/>
  <c r="D5" i="4"/>
  <c r="D3" i="4"/>
  <c r="D19" i="4"/>
  <c r="D13" i="4"/>
  <c r="D8" i="4"/>
  <c r="D16" i="4"/>
  <c r="D15" i="4"/>
  <c r="D17" i="4"/>
  <c r="D27" i="4"/>
  <c r="D26" i="4"/>
  <c r="D29" i="4"/>
  <c r="D9" i="4"/>
  <c r="D6" i="4"/>
  <c r="D30" i="4"/>
  <c r="D10" i="4"/>
  <c r="D24" i="4"/>
  <c r="D20" i="4"/>
  <c r="D23" i="4"/>
  <c r="E1" i="4"/>
  <c r="D14" i="4"/>
  <c r="D25" i="4"/>
  <c r="D7" i="4"/>
  <c r="E2" i="4"/>
  <c r="E22" i="4"/>
  <c r="E12" i="4"/>
  <c r="E19" i="6"/>
  <c r="F19" i="6"/>
  <c r="E7" i="6"/>
  <c r="F7" i="6"/>
  <c r="E24" i="6"/>
  <c r="F24" i="6"/>
  <c r="E20" i="6"/>
  <c r="F20" i="6"/>
  <c r="E8" i="6"/>
  <c r="F8" i="6"/>
  <c r="E3" i="6"/>
  <c r="F3" i="6"/>
  <c r="E27" i="6"/>
  <c r="F27" i="6"/>
  <c r="E15" i="6"/>
  <c r="F15" i="6"/>
  <c r="E30" i="6"/>
  <c r="F30" i="6"/>
  <c r="E18" i="6"/>
  <c r="F18" i="6"/>
  <c r="E13" i="6"/>
  <c r="F13" i="6"/>
  <c r="E6" i="6"/>
  <c r="F6" i="6"/>
  <c r="E25" i="6"/>
  <c r="F25" i="6"/>
  <c r="E9" i="6"/>
  <c r="F9" i="6"/>
  <c r="E28" i="6"/>
  <c r="F28" i="6"/>
  <c r="E23" i="6"/>
  <c r="F23" i="6"/>
  <c r="E16" i="6"/>
  <c r="F16" i="6"/>
  <c r="E4" i="6"/>
  <c r="F4" i="6"/>
  <c r="E26" i="6"/>
  <c r="F26" i="6"/>
  <c r="E14" i="6"/>
  <c r="F14" i="6"/>
  <c r="E10" i="6"/>
  <c r="F10" i="6"/>
  <c r="E29" i="6"/>
  <c r="F29" i="6"/>
  <c r="E17" i="6"/>
  <c r="F17" i="6"/>
  <c r="E5" i="6"/>
  <c r="F5" i="6"/>
  <c r="F2" i="6"/>
  <c r="F12" i="6"/>
  <c r="F22" i="6"/>
  <c r="B16" i="1"/>
  <c r="B21" i="1"/>
  <c r="B25" i="1"/>
  <c r="B31" i="1"/>
</calcChain>
</file>

<file path=xl/comments1.xml><?xml version="1.0" encoding="utf-8"?>
<comments xmlns="http://schemas.openxmlformats.org/spreadsheetml/2006/main">
  <authors>
    <author>Neal</author>
  </authors>
  <commentList>
    <comment ref="B5" authorId="0" shapeId="0">
      <text>
        <r>
          <rPr>
            <sz val="9"/>
            <color rgb="FF000000"/>
            <rFont val="Tahoma"/>
            <family val="2"/>
          </rPr>
          <t xml:space="preserve">Qualifying Income is earned income (wages, self-employment) + social security benefits + pensions + disability payments
</t>
        </r>
      </text>
    </comment>
    <comment ref="B6" authorId="0" shapeId="0">
      <text>
        <r>
          <rPr>
            <sz val="9"/>
            <color rgb="FF000000"/>
            <rFont val="Tahoma"/>
            <family val="2"/>
          </rPr>
          <t>Adjusted Gross Income is found on Line 8b of your 2019 1040 or Line 7 of your 2018 1040</t>
        </r>
      </text>
    </comment>
  </commentList>
</comments>
</file>

<file path=xl/sharedStrings.xml><?xml version="1.0" encoding="utf-8"?>
<sst xmlns="http://schemas.openxmlformats.org/spreadsheetml/2006/main" count="45" uniqueCount="40">
  <si>
    <t>Single or Married</t>
  </si>
  <si>
    <t>Single</t>
  </si>
  <si>
    <t>Income</t>
  </si>
  <si>
    <t>Standard Deduction</t>
  </si>
  <si>
    <t>Deductions</t>
  </si>
  <si>
    <t>Number of children</t>
  </si>
  <si>
    <t>Line 1</t>
  </si>
  <si>
    <t>Number of other dependent</t>
  </si>
  <si>
    <t>Line 2</t>
  </si>
  <si>
    <t>Line 4</t>
  </si>
  <si>
    <t>Line 5</t>
  </si>
  <si>
    <t>Line 6</t>
  </si>
  <si>
    <t>Line 7</t>
  </si>
  <si>
    <t>Line 8</t>
  </si>
  <si>
    <t>Line 9</t>
  </si>
  <si>
    <t>Line 3</t>
  </si>
  <si>
    <t># of Dependents 16 &amp; younger</t>
  </si>
  <si>
    <t>Filing Status</t>
  </si>
  <si>
    <t>HoH</t>
  </si>
  <si>
    <t>MFJ</t>
  </si>
  <si>
    <t>Tax</t>
  </si>
  <si>
    <t>Qualifying Income</t>
  </si>
  <si>
    <t>Qualifying Taxable Income</t>
  </si>
  <si>
    <t>Column1</t>
  </si>
  <si>
    <t>Head of Household</t>
  </si>
  <si>
    <t>Married filing Separate</t>
  </si>
  <si>
    <t>Married filing Joint</t>
  </si>
  <si>
    <t>Qualifying Tax Liability</t>
  </si>
  <si>
    <t>Adults</t>
  </si>
  <si>
    <t>Child Stimulus</t>
  </si>
  <si>
    <t>Max Adult Stimulus Limit</t>
  </si>
  <si>
    <t>Min Adult Stimulus</t>
  </si>
  <si>
    <t>Adult Stimulus</t>
  </si>
  <si>
    <t>Total Stimulus</t>
  </si>
  <si>
    <t>Stimulus with Phase Out</t>
  </si>
  <si>
    <t>Phase Out Threshold</t>
  </si>
  <si>
    <t>Excess AGI</t>
  </si>
  <si>
    <t>Adjust Gross Income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</si>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</sst>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9"/>
      <color rgb="FF000000"/>
      <name val="Tahoma"/>
      <family val="2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4" fillId="0" borderId="3" applyNumberFormat="0" applyFill="0" applyAlignment="0" applyProtection="0"/>
    <xf numFmtId="0" fontId="8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3"/>
    <xf numFmtId="0" fontId="3" fillId="0" borderId="0" xfId="0" applyFont="1"/>
    <xf numFmtId="9" fontId="0" fillId="0" borderId="0" xfId="0" applyNumberFormat="1"/>
    <xf numFmtId="43" fontId="0" fillId="0" borderId="0" xfId="1" applyFont="1"/>
    <xf numFmtId="0" fontId="0" fillId="3" borderId="4" xfId="0" applyFont="1" applyFill="1" applyBorder="1"/>
    <xf numFmtId="0" fontId="0" fillId="3" borderId="2" xfId="0" applyFill="1" applyBorder="1"/>
    <xf numFmtId="0" fontId="0" fillId="4" borderId="0" xfId="0" applyFill="1"/>
    <xf numFmtId="0" fontId="0" fillId="4" borderId="0" xfId="0" applyFill="1" applyBorder="1"/>
    <xf numFmtId="44" fontId="0" fillId="0" borderId="0" xfId="0" applyNumberFormat="1"/>
    <xf numFmtId="164" fontId="2" fillId="2" borderId="1" xfId="2" applyNumberFormat="1" applyFont="1" applyFill="1" applyBorder="1"/>
    <xf numFmtId="164" fontId="0" fillId="0" borderId="0" xfId="2" applyNumberFormat="1" applyFont="1"/>
    <xf numFmtId="164" fontId="0" fillId="0" borderId="0" xfId="0" applyNumberFormat="1"/>
    <xf numFmtId="164" fontId="4" fillId="0" borderId="3" xfId="4" applyNumberFormat="1"/>
    <xf numFmtId="9" fontId="4" fillId="0" borderId="3" xfId="4" applyNumberFormat="1"/>
    <xf numFmtId="0" fontId="6" fillId="0" borderId="0" xfId="0" applyFont="1"/>
    <xf numFmtId="0" fontId="7" fillId="0" borderId="0" xfId="0" applyFont="1"/>
    <xf numFmtId="0" fontId="9" fillId="0" borderId="0" xfId="5" applyFont="1"/>
    <xf numFmtId="0" fontId="6" fillId="0" borderId="0" xfId="0" applyFont="1" applyAlignment="1"/>
    <xf numFmtId="0" fontId="10" fillId="0" borderId="0" xfId="5" applyFont="1" applyAlignment="1"/>
    <xf numFmtId="0" fontId="6" fillId="0" borderId="0" xfId="0" applyFont="1" applyAlignment="1">
      <alignment horizontal="left"/>
    </xf>
    <xf numFmtId="0" fontId="10" fillId="0" borderId="0" xfId="5" applyFont="1" applyAlignment="1">
      <alignment horizontal="left"/>
    </xf>
  </cellXfs>
  <cellStyles count="6">
    <cellStyle name="Comma" xfId="1" builtinId="3"/>
    <cellStyle name="Currency" xfId="2" builtinId="4"/>
    <cellStyle name="Heading 1" xfId="4" builtinId="16"/>
    <cellStyle name="Hyperlink" xfId="5" builtinId="8"/>
    <cellStyle name="Input" xfId="3" builtinId="20"/>
    <cellStyle name="Normal" xfId="0" builtinId="0"/>
  </cellStyles>
  <dxfs count="3">
    <dxf>
      <border outline="0">
        <top style="thin">
          <color theme="0"/>
        </top>
      </border>
    </dxf>
    <dxf>
      <border outline="0"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28784</xdr:rowOff>
    </xdr:from>
    <xdr:to>
      <xdr:col>11</xdr:col>
      <xdr:colOff>476250</xdr:colOff>
      <xdr:row>36</xdr:row>
      <xdr:rowOff>3384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4"/>
          <a:ext cx="9906000" cy="70866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E3:E7" totalsRowShown="0" headerRowDxfId="2" headerRowBorderDxfId="1" tableBorderDxfId="0">
  <autoFilter ref="E3:E7"/>
  <tableColumns count="1">
    <tableColumn id="1" name="Column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2"/>
  <sheetViews>
    <sheetView zoomScale="110" zoomScaleNormal="110" zoomScalePageLayoutView="110" workbookViewId="0">
      <selection activeCell="B6" sqref="B6"/>
    </sheetView>
  </sheetViews>
  <sheetFormatPr defaultColWidth="8.85546875" defaultRowHeight="15" x14ac:dyDescent="0.25"/>
  <cols>
    <col min="1" max="1" width="39.42578125" bestFit="1" customWidth="1"/>
    <col min="2" max="2" width="18.140625" bestFit="1" customWidth="1"/>
    <col min="5" max="5" width="22.28515625" customWidth="1"/>
  </cols>
  <sheetData>
    <row r="1" spans="1:5" x14ac:dyDescent="0.25">
      <c r="A1" t="s">
        <v>0</v>
      </c>
      <c r="B1" s="1" t="s">
        <v>26</v>
      </c>
      <c r="E1">
        <f ca="1">YEARFRAC(DATEVALUE("1/1/"&amp;YEAR(TODAY())),TODAY())</f>
        <v>0.33611111111111114</v>
      </c>
    </row>
    <row r="2" spans="1:5" x14ac:dyDescent="0.25">
      <c r="A2" t="s">
        <v>16</v>
      </c>
      <c r="B2" s="1">
        <v>2</v>
      </c>
    </row>
    <row r="3" spans="1:5" x14ac:dyDescent="0.25">
      <c r="E3" s="5" t="s">
        <v>23</v>
      </c>
    </row>
    <row r="4" spans="1:5" x14ac:dyDescent="0.25">
      <c r="A4" s="2" t="s">
        <v>2</v>
      </c>
      <c r="E4" s="6" t="s">
        <v>1</v>
      </c>
    </row>
    <row r="5" spans="1:5" x14ac:dyDescent="0.25">
      <c r="A5" t="s">
        <v>21</v>
      </c>
      <c r="B5" s="10">
        <v>18000</v>
      </c>
      <c r="E5" s="7" t="s">
        <v>24</v>
      </c>
    </row>
    <row r="6" spans="1:5" x14ac:dyDescent="0.25">
      <c r="A6" t="s">
        <v>37</v>
      </c>
      <c r="B6" s="10">
        <v>18000</v>
      </c>
      <c r="E6" s="8" t="s">
        <v>25</v>
      </c>
    </row>
    <row r="7" spans="1:5" x14ac:dyDescent="0.25">
      <c r="E7" s="8" t="s">
        <v>26</v>
      </c>
    </row>
    <row r="8" spans="1:5" x14ac:dyDescent="0.25">
      <c r="A8" s="2" t="s">
        <v>4</v>
      </c>
      <c r="E8">
        <v>0</v>
      </c>
    </row>
    <row r="9" spans="1:5" x14ac:dyDescent="0.25">
      <c r="A9" t="s">
        <v>3</v>
      </c>
      <c r="B9" s="11">
        <f>IF(OR(B1="Single",B1="Married filing Separate"),12200,IF(B1="Head of Household",18300,24400))</f>
        <v>24400</v>
      </c>
      <c r="E9">
        <v>1</v>
      </c>
    </row>
    <row r="10" spans="1:5" x14ac:dyDescent="0.25">
      <c r="E10">
        <v>2</v>
      </c>
    </row>
    <row r="11" spans="1:5" x14ac:dyDescent="0.25">
      <c r="A11" s="2" t="s">
        <v>22</v>
      </c>
      <c r="B11" s="11">
        <f>B5-B9</f>
        <v>-6400</v>
      </c>
      <c r="E11">
        <v>3</v>
      </c>
    </row>
    <row r="12" spans="1:5" x14ac:dyDescent="0.25">
      <c r="E12">
        <v>4</v>
      </c>
    </row>
    <row r="13" spans="1:5" x14ac:dyDescent="0.25">
      <c r="E13">
        <v>5</v>
      </c>
    </row>
    <row r="14" spans="1:5" x14ac:dyDescent="0.25">
      <c r="E14">
        <v>6</v>
      </c>
    </row>
    <row r="15" spans="1:5" x14ac:dyDescent="0.25">
      <c r="A15" s="2" t="s">
        <v>20</v>
      </c>
      <c r="E15" t="s">
        <v>17</v>
      </c>
    </row>
    <row r="16" spans="1:5" x14ac:dyDescent="0.25">
      <c r="A16" t="s">
        <v>27</v>
      </c>
      <c r="B16" s="11">
        <f>IF(E15=1,Brackets!E2,IF(E15=2,Brackets!E12,Brackets!E22))</f>
        <v>0</v>
      </c>
      <c r="E16">
        <f>IF(B1="Single",IF(OR(B2&gt;0,B3&gt;0),2,1),3)</f>
        <v>3</v>
      </c>
    </row>
    <row r="18" spans="1:2" x14ac:dyDescent="0.25">
      <c r="A18" t="s">
        <v>28</v>
      </c>
      <c r="B18">
        <f>IF(OR(B1="Single",B1="Married filing Separate"),1,IF(B1="Head of Household",1,2))</f>
        <v>2</v>
      </c>
    </row>
    <row r="19" spans="1:2" x14ac:dyDescent="0.25">
      <c r="A19" t="s">
        <v>30</v>
      </c>
      <c r="B19" s="12">
        <f>1200*B18</f>
        <v>2400</v>
      </c>
    </row>
    <row r="20" spans="1:2" x14ac:dyDescent="0.25">
      <c r="A20" t="s">
        <v>31</v>
      </c>
      <c r="B20" s="12">
        <f>600*B18</f>
        <v>1200</v>
      </c>
    </row>
    <row r="21" spans="1:2" x14ac:dyDescent="0.25">
      <c r="A21" t="s">
        <v>32</v>
      </c>
      <c r="B21" s="12">
        <f>IF(B5&lt;2500,0,IF(B16&lt;B20,B20,IF(B16&lt;B19,B16,B19)))</f>
        <v>1200</v>
      </c>
    </row>
    <row r="23" spans="1:2" x14ac:dyDescent="0.25">
      <c r="A23" t="s">
        <v>29</v>
      </c>
      <c r="B23" s="12">
        <f>500*B2</f>
        <v>1000</v>
      </c>
    </row>
    <row r="25" spans="1:2" x14ac:dyDescent="0.25">
      <c r="A25" t="s">
        <v>33</v>
      </c>
      <c r="B25" s="12">
        <f>B21+B23</f>
        <v>2200</v>
      </c>
    </row>
    <row r="27" spans="1:2" x14ac:dyDescent="0.25">
      <c r="A27" t="s">
        <v>35</v>
      </c>
      <c r="B27" s="12">
        <f>IF(B18=1,75000,150000)</f>
        <v>150000</v>
      </c>
    </row>
    <row r="28" spans="1:2" x14ac:dyDescent="0.25">
      <c r="A28" t="s">
        <v>36</v>
      </c>
      <c r="B28" s="12">
        <f>IF(B6&gt;B27,B6-B27,0)</f>
        <v>0</v>
      </c>
    </row>
    <row r="29" spans="1:2" x14ac:dyDescent="0.25">
      <c r="A29" s="3">
        <v>0.05</v>
      </c>
      <c r="B29" s="12">
        <f>B28*0.05</f>
        <v>0</v>
      </c>
    </row>
    <row r="30" spans="1:2" x14ac:dyDescent="0.25">
      <c r="A30" s="3"/>
      <c r="B30" s="9"/>
    </row>
    <row r="31" spans="1:2" ht="20.25" thickBot="1" x14ac:dyDescent="0.35">
      <c r="A31" s="14" t="s">
        <v>34</v>
      </c>
      <c r="B31" s="13">
        <f>MAX(0,B25-B29)</f>
        <v>2200</v>
      </c>
    </row>
    <row r="32" spans="1:2" ht="15.75" thickTop="1" x14ac:dyDescent="0.25"/>
  </sheetData>
  <dataConsolidate/>
  <dataValidations xWindow="342" yWindow="219" count="3">
    <dataValidation type="list" allowBlank="1" showInputMessage="1" showErrorMessage="1" errorTitle="Invalid Entry!" promptTitle="Marital Status" prompt="Select Your Marital Status" sqref="B1">
      <formula1>$E$4:$E$7</formula1>
    </dataValidation>
    <dataValidation type="list" allowBlank="1" showInputMessage="1" showErrorMessage="1" promptTitle="Dependents under 16" prompt="Select the number of Dependents under 16._x000a__x000a_If greater than 6, select 6" sqref="B2">
      <formula1>$E$8:$E$14</formula1>
    </dataValidation>
    <dataValidation type="list" allowBlank="1" showInputMessage="1" showErrorMessage="1" sqref="E3:E7">
      <formula1>$E$4:$E$7</formula1>
    </dataValidation>
  </dataValidations>
  <pageMargins left="0.7" right="0.7" top="0.75" bottom="0.75" header="0.3" footer="0.3"/>
  <pageSetup orientation="portrait" horizontalDpi="0" verticalDpi="0"/>
  <legacyDrawing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"/>
    </sheetView>
  </sheetViews>
  <sheetFormatPr defaultColWidth="8.85546875" defaultRowHeight="15" x14ac:dyDescent="0.25"/>
  <cols>
    <col min="1" max="1" width="18.42578125" bestFit="1" customWidth="1"/>
  </cols>
  <sheetData>
    <row r="1" spans="1:2" x14ac:dyDescent="0.25">
      <c r="A1" t="s">
        <v>5</v>
      </c>
      <c r="B1">
        <f>'Tax Family'!B2</f>
        <v>2</v>
      </c>
    </row>
    <row r="2" spans="1:2" x14ac:dyDescent="0.25">
      <c r="A2" t="s">
        <v>6</v>
      </c>
      <c r="B2">
        <f>B1*2000</f>
        <v>4000</v>
      </c>
    </row>
    <row r="3" spans="1:2" x14ac:dyDescent="0.25">
      <c r="A3" t="s">
        <v>7</v>
      </c>
      <c r="B3" t="e">
        <f>'Tax Family'!#REF!</f>
        <v>#REF!</v>
      </c>
    </row>
    <row r="4" spans="1:2" x14ac:dyDescent="0.25">
      <c r="A4" t="s">
        <v>8</v>
      </c>
      <c r="B4" t="e">
        <f>B3*500</f>
        <v>#REF!</v>
      </c>
    </row>
    <row r="5" spans="1:2" x14ac:dyDescent="0.25">
      <c r="A5" t="s">
        <v>15</v>
      </c>
      <c r="B5" t="e">
        <f>B4+B2</f>
        <v>#REF!</v>
      </c>
    </row>
    <row r="6" spans="1:2" x14ac:dyDescent="0.25">
      <c r="A6" t="s">
        <v>9</v>
      </c>
      <c r="B6">
        <f>'Tax Family'!B5</f>
        <v>18000</v>
      </c>
    </row>
    <row r="7" spans="1:2" x14ac:dyDescent="0.25">
      <c r="A7" t="s">
        <v>10</v>
      </c>
      <c r="B7">
        <f>IF('Tax Family'!B1="Single",200000,400000)</f>
        <v>400000</v>
      </c>
    </row>
    <row r="8" spans="1:2" x14ac:dyDescent="0.25">
      <c r="A8" t="s">
        <v>11</v>
      </c>
      <c r="B8">
        <f>IF(B6&gt;B7,1000*ROUNDDOWN((B6-B7)/1000,0),0)</f>
        <v>0</v>
      </c>
    </row>
    <row r="9" spans="1:2" x14ac:dyDescent="0.25">
      <c r="A9" t="s">
        <v>12</v>
      </c>
      <c r="B9">
        <f>B8*0.05</f>
        <v>0</v>
      </c>
    </row>
    <row r="10" spans="1:2" x14ac:dyDescent="0.25">
      <c r="A10" t="s">
        <v>13</v>
      </c>
      <c r="B10" t="e">
        <f>IF(B5&gt;B9,B5-B9,0)</f>
        <v>#REF!</v>
      </c>
    </row>
    <row r="11" spans="1:2" x14ac:dyDescent="0.25">
      <c r="A11" t="s">
        <v>14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C19" sqref="C19"/>
    </sheetView>
  </sheetViews>
  <sheetFormatPr defaultColWidth="8.85546875" defaultRowHeight="15" x14ac:dyDescent="0.25"/>
  <cols>
    <col min="1" max="1" width="11.28515625" customWidth="1"/>
    <col min="2" max="2" width="14.28515625" bestFit="1" customWidth="1"/>
    <col min="3" max="3" width="14.28515625" customWidth="1"/>
  </cols>
  <sheetData>
    <row r="1" spans="1:5" x14ac:dyDescent="0.25">
      <c r="D1">
        <f>'Tax Family'!B11</f>
        <v>-6400</v>
      </c>
      <c r="E1">
        <f>SUM(D1:D1)</f>
        <v>-6400</v>
      </c>
    </row>
    <row r="2" spans="1:5" x14ac:dyDescent="0.25">
      <c r="A2">
        <v>1</v>
      </c>
      <c r="B2" t="s">
        <v>1</v>
      </c>
      <c r="E2" s="2">
        <f>MAX(D3:D10)</f>
        <v>0</v>
      </c>
    </row>
    <row r="3" spans="1:5" x14ac:dyDescent="0.25">
      <c r="A3">
        <v>500000</v>
      </c>
      <c r="B3" s="4">
        <v>150689.5</v>
      </c>
      <c r="C3" s="3">
        <v>0.37</v>
      </c>
      <c r="D3">
        <f t="shared" ref="D3:D10" si="0">IF($D$1&gt;A3,B3+C3*($D$1-A3),0)</f>
        <v>0</v>
      </c>
    </row>
    <row r="4" spans="1:5" x14ac:dyDescent="0.25">
      <c r="A4">
        <v>425800</v>
      </c>
      <c r="B4" s="4">
        <f>B5+C5*(A4-A5)</f>
        <v>124719.5</v>
      </c>
      <c r="C4" s="3">
        <v>0.35</v>
      </c>
      <c r="D4">
        <f t="shared" si="0"/>
        <v>0</v>
      </c>
    </row>
    <row r="5" spans="1:5" x14ac:dyDescent="0.25">
      <c r="A5">
        <v>200000</v>
      </c>
      <c r="B5" s="4">
        <v>45689.5</v>
      </c>
      <c r="C5" s="3">
        <v>0.35</v>
      </c>
      <c r="D5">
        <f t="shared" si="0"/>
        <v>0</v>
      </c>
    </row>
    <row r="6" spans="1:5" x14ac:dyDescent="0.25">
      <c r="A6">
        <v>157500</v>
      </c>
      <c r="B6" s="4">
        <v>32089.5</v>
      </c>
      <c r="C6" s="3">
        <v>0.32</v>
      </c>
      <c r="D6">
        <f t="shared" si="0"/>
        <v>0</v>
      </c>
    </row>
    <row r="7" spans="1:5" x14ac:dyDescent="0.25">
      <c r="A7">
        <v>82500</v>
      </c>
      <c r="B7" s="4">
        <v>14089.5</v>
      </c>
      <c r="C7" s="3">
        <v>0.24</v>
      </c>
      <c r="D7">
        <f t="shared" si="0"/>
        <v>0</v>
      </c>
    </row>
    <row r="8" spans="1:5" x14ac:dyDescent="0.25">
      <c r="A8">
        <v>38700</v>
      </c>
      <c r="B8" s="4">
        <v>4453.5</v>
      </c>
      <c r="C8" s="3">
        <v>0.22</v>
      </c>
      <c r="D8">
        <f t="shared" si="0"/>
        <v>0</v>
      </c>
    </row>
    <row r="9" spans="1:5" x14ac:dyDescent="0.25">
      <c r="A9">
        <v>9525</v>
      </c>
      <c r="B9" s="4">
        <v>952.5</v>
      </c>
      <c r="C9" s="3">
        <v>0.12</v>
      </c>
      <c r="D9">
        <f t="shared" si="0"/>
        <v>0</v>
      </c>
    </row>
    <row r="10" spans="1:5" x14ac:dyDescent="0.25">
      <c r="A10">
        <v>0</v>
      </c>
      <c r="B10" s="4">
        <v>0</v>
      </c>
      <c r="C10" s="3">
        <v>0.1</v>
      </c>
      <c r="D10">
        <f t="shared" si="0"/>
        <v>0</v>
      </c>
    </row>
    <row r="11" spans="1:5" x14ac:dyDescent="0.25">
      <c r="B11" s="3"/>
      <c r="C11" s="3"/>
    </row>
    <row r="12" spans="1:5" x14ac:dyDescent="0.25">
      <c r="A12">
        <v>2</v>
      </c>
      <c r="B12" t="s">
        <v>18</v>
      </c>
      <c r="E12" s="2">
        <f>MAX(D13:D20)</f>
        <v>0</v>
      </c>
    </row>
    <row r="13" spans="1:5" x14ac:dyDescent="0.25">
      <c r="A13">
        <v>500000</v>
      </c>
      <c r="B13" s="4">
        <v>149298</v>
      </c>
      <c r="C13" s="3">
        <v>0.37</v>
      </c>
      <c r="D13">
        <f t="shared" ref="D13:D20" si="1">IF($D$1&gt;A13,B13+C13*($D$1-A13),0)</f>
        <v>0</v>
      </c>
    </row>
    <row r="14" spans="1:5" x14ac:dyDescent="0.25">
      <c r="A14">
        <v>452400</v>
      </c>
      <c r="B14" s="4">
        <f>B15+C15*(A14-A15)</f>
        <v>132638</v>
      </c>
      <c r="C14" s="3">
        <v>0.35</v>
      </c>
      <c r="D14">
        <f t="shared" si="1"/>
        <v>0</v>
      </c>
    </row>
    <row r="15" spans="1:5" x14ac:dyDescent="0.25">
      <c r="A15">
        <v>200000</v>
      </c>
      <c r="B15" s="4">
        <v>44298</v>
      </c>
      <c r="C15" s="3">
        <v>0.35</v>
      </c>
      <c r="D15">
        <f t="shared" si="1"/>
        <v>0</v>
      </c>
    </row>
    <row r="16" spans="1:5" x14ac:dyDescent="0.25">
      <c r="A16">
        <v>157500</v>
      </c>
      <c r="B16" s="4">
        <v>30698</v>
      </c>
      <c r="C16" s="3">
        <v>0.32</v>
      </c>
      <c r="D16">
        <f t="shared" si="1"/>
        <v>0</v>
      </c>
    </row>
    <row r="17" spans="1:5" x14ac:dyDescent="0.25">
      <c r="A17">
        <v>82500</v>
      </c>
      <c r="B17" s="4">
        <v>12698</v>
      </c>
      <c r="C17" s="3">
        <v>0.24</v>
      </c>
      <c r="D17">
        <f t="shared" si="1"/>
        <v>0</v>
      </c>
    </row>
    <row r="18" spans="1:5" x14ac:dyDescent="0.25">
      <c r="A18">
        <v>51800</v>
      </c>
      <c r="B18" s="4">
        <v>5944</v>
      </c>
      <c r="C18" s="3">
        <v>0.22</v>
      </c>
      <c r="D18">
        <f t="shared" si="1"/>
        <v>0</v>
      </c>
    </row>
    <row r="19" spans="1:5" x14ac:dyDescent="0.25">
      <c r="A19">
        <v>13600</v>
      </c>
      <c r="B19" s="4">
        <v>1360</v>
      </c>
      <c r="C19" s="3">
        <v>0.12</v>
      </c>
      <c r="D19">
        <f t="shared" si="1"/>
        <v>0</v>
      </c>
    </row>
    <row r="20" spans="1:5" x14ac:dyDescent="0.25">
      <c r="A20">
        <v>0</v>
      </c>
      <c r="B20" s="4">
        <v>0</v>
      </c>
      <c r="C20" s="3">
        <v>0.1</v>
      </c>
      <c r="D20">
        <f t="shared" si="1"/>
        <v>0</v>
      </c>
    </row>
    <row r="22" spans="1:5" x14ac:dyDescent="0.25">
      <c r="A22">
        <v>3</v>
      </c>
      <c r="B22" t="s">
        <v>19</v>
      </c>
      <c r="E22" s="2">
        <f>MAX(D23:D30)</f>
        <v>0</v>
      </c>
    </row>
    <row r="23" spans="1:5" x14ac:dyDescent="0.25">
      <c r="A23">
        <v>600000</v>
      </c>
      <c r="B23">
        <v>161379</v>
      </c>
      <c r="C23" s="3">
        <v>0.37</v>
      </c>
      <c r="D23">
        <f t="shared" ref="D23:D30" si="2">IF($D$1&gt;A23,B23+C23*($D$1-A23),0)</f>
        <v>0</v>
      </c>
    </row>
    <row r="24" spans="1:5" x14ac:dyDescent="0.25">
      <c r="A24">
        <v>479000</v>
      </c>
      <c r="B24" s="4">
        <f>B25+C25*(A24-A25)</f>
        <v>119029</v>
      </c>
      <c r="C24" s="3">
        <v>0.35</v>
      </c>
      <c r="D24">
        <f t="shared" si="2"/>
        <v>0</v>
      </c>
    </row>
    <row r="25" spans="1:5" x14ac:dyDescent="0.25">
      <c r="A25">
        <v>400000</v>
      </c>
      <c r="B25">
        <v>91379</v>
      </c>
      <c r="C25" s="3">
        <v>0.35</v>
      </c>
      <c r="D25">
        <f t="shared" si="2"/>
        <v>0</v>
      </c>
    </row>
    <row r="26" spans="1:5" x14ac:dyDescent="0.25">
      <c r="A26">
        <v>315000</v>
      </c>
      <c r="B26">
        <v>64179</v>
      </c>
      <c r="C26" s="3">
        <v>0.32</v>
      </c>
      <c r="D26">
        <f t="shared" si="2"/>
        <v>0</v>
      </c>
    </row>
    <row r="27" spans="1:5" x14ac:dyDescent="0.25">
      <c r="A27">
        <v>165000</v>
      </c>
      <c r="B27">
        <v>28179</v>
      </c>
      <c r="C27" s="3">
        <v>0.24</v>
      </c>
      <c r="D27">
        <f t="shared" si="2"/>
        <v>0</v>
      </c>
    </row>
    <row r="28" spans="1:5" x14ac:dyDescent="0.25">
      <c r="A28">
        <v>77400</v>
      </c>
      <c r="B28">
        <v>8907</v>
      </c>
      <c r="C28" s="3">
        <v>0.22</v>
      </c>
      <c r="D28">
        <f t="shared" si="2"/>
        <v>0</v>
      </c>
    </row>
    <row r="29" spans="1:5" x14ac:dyDescent="0.25">
      <c r="A29">
        <v>19050</v>
      </c>
      <c r="B29">
        <v>1905</v>
      </c>
      <c r="C29" s="3">
        <v>0.12</v>
      </c>
      <c r="D29">
        <f t="shared" si="2"/>
        <v>0</v>
      </c>
    </row>
    <row r="30" spans="1:5" x14ac:dyDescent="0.25">
      <c r="A30">
        <v>0</v>
      </c>
      <c r="B30" s="3">
        <v>0.1</v>
      </c>
      <c r="C30" s="3">
        <v>0.1</v>
      </c>
      <c r="D30">
        <f t="shared" si="2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F2" sqref="F2"/>
    </sheetView>
  </sheetViews>
  <sheetFormatPr defaultColWidth="8.85546875" defaultRowHeight="15" x14ac:dyDescent="0.25"/>
  <cols>
    <col min="2" max="2" width="14.28515625" bestFit="1" customWidth="1"/>
    <col min="3" max="3" width="14.28515625" customWidth="1"/>
  </cols>
  <sheetData>
    <row r="1" spans="1:6" x14ac:dyDescent="0.25">
      <c r="D1" t="e">
        <f>#REF!</f>
        <v>#REF!</v>
      </c>
      <c r="E1" t="e">
        <f>#REF!</f>
        <v>#REF!</v>
      </c>
      <c r="F1" t="e">
        <f>SUM(D1:E1)</f>
        <v>#REF!</v>
      </c>
    </row>
    <row r="2" spans="1:6" x14ac:dyDescent="0.25">
      <c r="A2">
        <v>1</v>
      </c>
      <c r="B2" t="s">
        <v>1</v>
      </c>
      <c r="F2" s="2" t="e">
        <f>MAX(F3:F10)</f>
        <v>#REF!</v>
      </c>
    </row>
    <row r="3" spans="1:6" x14ac:dyDescent="0.25">
      <c r="A3">
        <v>500000</v>
      </c>
      <c r="B3" s="4">
        <v>150689.5</v>
      </c>
      <c r="C3" s="3">
        <v>0.37</v>
      </c>
      <c r="D3" t="e">
        <f t="shared" ref="D3:D10" si="0">IF($D$1&gt;A3,B3+C3*($D$1-A3),0)</f>
        <v>#REF!</v>
      </c>
      <c r="E3" t="e">
        <f>IF($F$1&gt;A3,0.2*$E$1,0)</f>
        <v>#REF!</v>
      </c>
      <c r="F3" t="e">
        <f>D3+E3</f>
        <v>#REF!</v>
      </c>
    </row>
    <row r="4" spans="1:6" x14ac:dyDescent="0.25">
      <c r="A4">
        <v>425800</v>
      </c>
      <c r="B4" s="4">
        <f>B5+C5*(A4-A5)</f>
        <v>124719.5</v>
      </c>
      <c r="C4" s="3">
        <v>0.35</v>
      </c>
      <c r="D4" t="e">
        <f t="shared" si="0"/>
        <v>#REF!</v>
      </c>
      <c r="E4" t="e">
        <f>IF($F$1&gt;A4,0.2*$E$1,0)</f>
        <v>#REF!</v>
      </c>
      <c r="F4" t="e">
        <f t="shared" ref="F4:F10" si="1">D4+E4</f>
        <v>#REF!</v>
      </c>
    </row>
    <row r="5" spans="1:6" x14ac:dyDescent="0.25">
      <c r="A5">
        <v>200000</v>
      </c>
      <c r="B5" s="4">
        <v>45689.5</v>
      </c>
      <c r="C5" s="3">
        <v>0.35</v>
      </c>
      <c r="D5" t="e">
        <f t="shared" si="0"/>
        <v>#REF!</v>
      </c>
      <c r="E5" t="e">
        <f>IF($F$1&gt;A5,0.15*$E$1,0)</f>
        <v>#REF!</v>
      </c>
      <c r="F5" t="e">
        <f t="shared" si="1"/>
        <v>#REF!</v>
      </c>
    </row>
    <row r="6" spans="1:6" x14ac:dyDescent="0.25">
      <c r="A6">
        <v>157500</v>
      </c>
      <c r="B6" s="4">
        <v>32089.5</v>
      </c>
      <c r="C6" s="3">
        <v>0.32</v>
      </c>
      <c r="D6" t="e">
        <f t="shared" si="0"/>
        <v>#REF!</v>
      </c>
      <c r="E6" t="e">
        <f t="shared" ref="E6:E8" si="2">IF($F$1&gt;A6,0.15*$E$1,0)</f>
        <v>#REF!</v>
      </c>
      <c r="F6" t="e">
        <f t="shared" si="1"/>
        <v>#REF!</v>
      </c>
    </row>
    <row r="7" spans="1:6" x14ac:dyDescent="0.25">
      <c r="A7">
        <v>82500</v>
      </c>
      <c r="B7" s="4">
        <v>14089.5</v>
      </c>
      <c r="C7" s="3">
        <v>0.24</v>
      </c>
      <c r="D7" t="e">
        <f t="shared" si="0"/>
        <v>#REF!</v>
      </c>
      <c r="E7" t="e">
        <f t="shared" si="2"/>
        <v>#REF!</v>
      </c>
      <c r="F7" t="e">
        <f t="shared" si="1"/>
        <v>#REF!</v>
      </c>
    </row>
    <row r="8" spans="1:6" x14ac:dyDescent="0.25">
      <c r="A8">
        <v>38700</v>
      </c>
      <c r="B8" s="4">
        <v>4453.5</v>
      </c>
      <c r="C8" s="3">
        <v>0.22</v>
      </c>
      <c r="D8" t="e">
        <f t="shared" si="0"/>
        <v>#REF!</v>
      </c>
      <c r="E8" t="e">
        <f t="shared" si="2"/>
        <v>#REF!</v>
      </c>
      <c r="F8" t="e">
        <f t="shared" si="1"/>
        <v>#REF!</v>
      </c>
    </row>
    <row r="9" spans="1:6" x14ac:dyDescent="0.25">
      <c r="A9">
        <v>9525</v>
      </c>
      <c r="B9" s="4">
        <v>952.5</v>
      </c>
      <c r="C9" s="3">
        <v>0.12</v>
      </c>
      <c r="D9" t="e">
        <f t="shared" si="0"/>
        <v>#REF!</v>
      </c>
      <c r="E9" t="e">
        <f>IF($F$1&gt;A9,0*$E$1,0)</f>
        <v>#REF!</v>
      </c>
      <c r="F9" t="e">
        <f t="shared" si="1"/>
        <v>#REF!</v>
      </c>
    </row>
    <row r="10" spans="1:6" x14ac:dyDescent="0.25">
      <c r="A10">
        <v>0</v>
      </c>
      <c r="B10" s="4">
        <v>0</v>
      </c>
      <c r="C10" s="3">
        <v>0.1</v>
      </c>
      <c r="D10" t="e">
        <f t="shared" si="0"/>
        <v>#REF!</v>
      </c>
      <c r="E10" t="e">
        <f>IF($F$1&gt;A10,0*$E$1,0)</f>
        <v>#REF!</v>
      </c>
      <c r="F10" t="e">
        <f t="shared" si="1"/>
        <v>#REF!</v>
      </c>
    </row>
    <row r="11" spans="1:6" x14ac:dyDescent="0.25">
      <c r="B11" s="3"/>
      <c r="C11" s="3"/>
    </row>
    <row r="12" spans="1:6" x14ac:dyDescent="0.25">
      <c r="A12">
        <v>2</v>
      </c>
      <c r="B12" t="s">
        <v>18</v>
      </c>
      <c r="F12" s="2" t="e">
        <f>MAX(F13:F20)</f>
        <v>#REF!</v>
      </c>
    </row>
    <row r="13" spans="1:6" x14ac:dyDescent="0.25">
      <c r="A13">
        <v>500000</v>
      </c>
      <c r="B13" s="4">
        <v>149298</v>
      </c>
      <c r="C13" s="3">
        <v>0.37</v>
      </c>
      <c r="D13" t="e">
        <f t="shared" ref="D13:D20" si="3">IF($D$1&gt;A13,B13+C13*($D$1-A13),0)</f>
        <v>#REF!</v>
      </c>
      <c r="E13" t="e">
        <f>IF($F$1&gt;A13,0.2*$E$1,0)</f>
        <v>#REF!</v>
      </c>
      <c r="F13" t="e">
        <f>D13+E13</f>
        <v>#REF!</v>
      </c>
    </row>
    <row r="14" spans="1:6" x14ac:dyDescent="0.25">
      <c r="A14">
        <v>452400</v>
      </c>
      <c r="B14" s="4">
        <f>B15+C15*(A14-A15)</f>
        <v>132638</v>
      </c>
      <c r="C14" s="3">
        <v>0.35</v>
      </c>
      <c r="D14" t="e">
        <f t="shared" si="3"/>
        <v>#REF!</v>
      </c>
      <c r="E14" t="e">
        <f>IF($F$1&gt;A14,0.2*$E$1,0)</f>
        <v>#REF!</v>
      </c>
      <c r="F14" t="e">
        <f t="shared" ref="F14:F20" si="4">D14+E14</f>
        <v>#REF!</v>
      </c>
    </row>
    <row r="15" spans="1:6" x14ac:dyDescent="0.25">
      <c r="A15">
        <v>200000</v>
      </c>
      <c r="B15" s="4">
        <v>44298</v>
      </c>
      <c r="C15" s="3">
        <v>0.35</v>
      </c>
      <c r="D15" t="e">
        <f t="shared" si="3"/>
        <v>#REF!</v>
      </c>
      <c r="E15" t="e">
        <f>IF($F$1&gt;A15,0.15*$E$1,0)</f>
        <v>#REF!</v>
      </c>
      <c r="F15" t="e">
        <f t="shared" si="4"/>
        <v>#REF!</v>
      </c>
    </row>
    <row r="16" spans="1:6" x14ac:dyDescent="0.25">
      <c r="A16">
        <v>157500</v>
      </c>
      <c r="B16" s="4">
        <v>30698</v>
      </c>
      <c r="C16" s="3">
        <v>0.32</v>
      </c>
      <c r="D16" t="e">
        <f t="shared" si="3"/>
        <v>#REF!</v>
      </c>
      <c r="E16" t="e">
        <f t="shared" ref="E16:E18" si="5">IF($F$1&gt;A16,0.15*$E$1,0)</f>
        <v>#REF!</v>
      </c>
      <c r="F16" t="e">
        <f t="shared" si="4"/>
        <v>#REF!</v>
      </c>
    </row>
    <row r="17" spans="1:6" x14ac:dyDescent="0.25">
      <c r="A17">
        <v>82500</v>
      </c>
      <c r="B17" s="4">
        <v>12698</v>
      </c>
      <c r="C17" s="3">
        <v>0.24</v>
      </c>
      <c r="D17" t="e">
        <f t="shared" si="3"/>
        <v>#REF!</v>
      </c>
      <c r="E17" t="e">
        <f t="shared" si="5"/>
        <v>#REF!</v>
      </c>
      <c r="F17" t="e">
        <f t="shared" si="4"/>
        <v>#REF!</v>
      </c>
    </row>
    <row r="18" spans="1:6" x14ac:dyDescent="0.25">
      <c r="A18">
        <v>51800</v>
      </c>
      <c r="B18" s="4">
        <v>5944</v>
      </c>
      <c r="C18" s="3">
        <v>0.22</v>
      </c>
      <c r="D18" t="e">
        <f t="shared" si="3"/>
        <v>#REF!</v>
      </c>
      <c r="E18" t="e">
        <f t="shared" si="5"/>
        <v>#REF!</v>
      </c>
      <c r="F18" t="e">
        <f t="shared" si="4"/>
        <v>#REF!</v>
      </c>
    </row>
    <row r="19" spans="1:6" x14ac:dyDescent="0.25">
      <c r="A19">
        <v>13600</v>
      </c>
      <c r="B19" s="4">
        <v>1360</v>
      </c>
      <c r="C19" s="3">
        <v>0.12</v>
      </c>
      <c r="D19" t="e">
        <f t="shared" si="3"/>
        <v>#REF!</v>
      </c>
      <c r="E19" t="e">
        <f>IF($F$1&gt;A19,0*$E$1,0)</f>
        <v>#REF!</v>
      </c>
      <c r="F19" t="e">
        <f t="shared" si="4"/>
        <v>#REF!</v>
      </c>
    </row>
    <row r="20" spans="1:6" x14ac:dyDescent="0.25">
      <c r="A20">
        <v>0</v>
      </c>
      <c r="B20" s="4">
        <v>0</v>
      </c>
      <c r="C20" s="3">
        <v>0.1</v>
      </c>
      <c r="D20" t="e">
        <f t="shared" si="3"/>
        <v>#REF!</v>
      </c>
      <c r="E20" t="e">
        <f>IF($F$1&gt;A20,0*$E$1,0)</f>
        <v>#REF!</v>
      </c>
      <c r="F20" t="e">
        <f t="shared" si="4"/>
        <v>#REF!</v>
      </c>
    </row>
    <row r="22" spans="1:6" x14ac:dyDescent="0.25">
      <c r="A22">
        <v>3</v>
      </c>
      <c r="B22" t="s">
        <v>19</v>
      </c>
      <c r="F22" s="2" t="e">
        <f>MAX(F23:F30)</f>
        <v>#REF!</v>
      </c>
    </row>
    <row r="23" spans="1:6" x14ac:dyDescent="0.25">
      <c r="A23">
        <v>600000</v>
      </c>
      <c r="B23">
        <v>161379</v>
      </c>
      <c r="C23" s="3">
        <v>0.37</v>
      </c>
      <c r="D23" t="e">
        <f t="shared" ref="D23:D30" si="6">IF($D$1&gt;A23,B23+C23*($D$1-A23),0)</f>
        <v>#REF!</v>
      </c>
      <c r="E23" t="e">
        <f>IF($F$1&gt;A23,0.2*$E$1,0)</f>
        <v>#REF!</v>
      </c>
      <c r="F23" t="e">
        <f>D23+E23</f>
        <v>#REF!</v>
      </c>
    </row>
    <row r="24" spans="1:6" x14ac:dyDescent="0.25">
      <c r="A24">
        <v>479000</v>
      </c>
      <c r="B24" s="4">
        <f>B25+C25*(A24-A25)</f>
        <v>119029</v>
      </c>
      <c r="C24" s="3">
        <v>0.35</v>
      </c>
      <c r="D24" t="e">
        <f t="shared" si="6"/>
        <v>#REF!</v>
      </c>
      <c r="E24" t="e">
        <f>IF($F$1&gt;A24,0.2*$E$1,0)</f>
        <v>#REF!</v>
      </c>
      <c r="F24" t="e">
        <f t="shared" ref="F24:F30" si="7">D24+E24</f>
        <v>#REF!</v>
      </c>
    </row>
    <row r="25" spans="1:6" x14ac:dyDescent="0.25">
      <c r="A25">
        <v>400000</v>
      </c>
      <c r="B25">
        <v>91379</v>
      </c>
      <c r="C25" s="3">
        <v>0.35</v>
      </c>
      <c r="D25" t="e">
        <f t="shared" si="6"/>
        <v>#REF!</v>
      </c>
      <c r="E25" t="e">
        <f>IF($F$1&gt;A25,0.15*$E$1,0)</f>
        <v>#REF!</v>
      </c>
      <c r="F25" t="e">
        <f t="shared" si="7"/>
        <v>#REF!</v>
      </c>
    </row>
    <row r="26" spans="1:6" x14ac:dyDescent="0.25">
      <c r="A26">
        <v>315000</v>
      </c>
      <c r="B26">
        <v>64179</v>
      </c>
      <c r="C26" s="3">
        <v>0.32</v>
      </c>
      <c r="D26" t="e">
        <f t="shared" si="6"/>
        <v>#REF!</v>
      </c>
      <c r="E26" t="e">
        <f t="shared" ref="E26:E28" si="8">IF($F$1&gt;A26,0.15*$E$1,0)</f>
        <v>#REF!</v>
      </c>
      <c r="F26" t="e">
        <f t="shared" si="7"/>
        <v>#REF!</v>
      </c>
    </row>
    <row r="27" spans="1:6" x14ac:dyDescent="0.25">
      <c r="A27">
        <v>165000</v>
      </c>
      <c r="B27">
        <v>28179</v>
      </c>
      <c r="C27" s="3">
        <v>0.24</v>
      </c>
      <c r="D27" t="e">
        <f t="shared" si="6"/>
        <v>#REF!</v>
      </c>
      <c r="E27" t="e">
        <f t="shared" si="8"/>
        <v>#REF!</v>
      </c>
      <c r="F27" t="e">
        <f t="shared" si="7"/>
        <v>#REF!</v>
      </c>
    </row>
    <row r="28" spans="1:6" x14ac:dyDescent="0.25">
      <c r="A28">
        <v>77400</v>
      </c>
      <c r="B28">
        <v>8907</v>
      </c>
      <c r="C28" s="3">
        <v>0.22</v>
      </c>
      <c r="D28" t="e">
        <f t="shared" si="6"/>
        <v>#REF!</v>
      </c>
      <c r="E28" t="e">
        <f t="shared" si="8"/>
        <v>#REF!</v>
      </c>
      <c r="F28" t="e">
        <f t="shared" si="7"/>
        <v>#REF!</v>
      </c>
    </row>
    <row r="29" spans="1:6" x14ac:dyDescent="0.25">
      <c r="A29">
        <v>19050</v>
      </c>
      <c r="B29">
        <v>1905</v>
      </c>
      <c r="C29" s="3">
        <v>0.12</v>
      </c>
      <c r="D29" t="e">
        <f t="shared" si="6"/>
        <v>#REF!</v>
      </c>
      <c r="E29" t="e">
        <f>IF($F$1&gt;A29,0*$E$1,0)</f>
        <v>#REF!</v>
      </c>
      <c r="F29" t="e">
        <f t="shared" si="7"/>
        <v>#REF!</v>
      </c>
    </row>
    <row r="30" spans="1:6" x14ac:dyDescent="0.25">
      <c r="A30">
        <v>0</v>
      </c>
      <c r="B30" s="3">
        <v>0.1</v>
      </c>
      <c r="C30" s="3">
        <v>0.1</v>
      </c>
      <c r="D30" t="e">
        <f t="shared" si="6"/>
        <v>#REF!</v>
      </c>
      <c r="E30" t="e">
        <f>IF($F$1&gt;A30,0*$E$1,0)</f>
        <v>#REF!</v>
      </c>
      <c r="F30" t="e">
        <f t="shared" si="7"/>
        <v>#REF!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activeCell="O27" sqref="O27"/>
    </sheetView>
  </sheetViews>
  <sheetFormatPr defaultColWidth="11.140625" defaultRowHeight="15.6" customHeight="1" x14ac:dyDescent="0.25"/>
  <cols>
    <col min="1" max="1" width="11.140625" customWidth="1"/>
  </cols>
  <sheetData>
    <row r="4" spans="1:1" s="16" customFormat="1" ht="26.25" x14ac:dyDescent="0.4">
      <c r="A4" s="15"/>
    </row>
    <row r="5" spans="1:1" s="16" customFormat="1" ht="26.25" x14ac:dyDescent="0.4">
      <c r="A5" s="17"/>
    </row>
    <row r="40" spans="1:15" s="16" customFormat="1" ht="26.25" x14ac:dyDescent="0.4">
      <c r="A40" s="20" t="s">
        <v>38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8"/>
      <c r="N40" s="18"/>
      <c r="O40" s="18"/>
    </row>
    <row r="41" spans="1:15" s="16" customFormat="1" ht="26.25" x14ac:dyDescent="0.4">
      <c r="A41" s="21" t="s">
        <v>39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19"/>
      <c r="N41" s="19"/>
      <c r="O41" s="19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Tax Family</vt:lpstr>
      <vt:lpstr>Child Tax Credit</vt:lpstr>
      <vt:lpstr>Brackets</vt:lpstr>
      <vt:lpstr>Side Hustle Brackets</vt:lpstr>
      <vt:lpstr>Copyright-2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</dc:creator>
  <cp:lastModifiedBy>User</cp:lastModifiedBy>
  <dcterms:created xsi:type="dcterms:W3CDTF">2018-11-02T15:07:24Z</dcterms:created>
  <dcterms:modified xsi:type="dcterms:W3CDTF">2022-05-02T09:09:27Z</dcterms:modified>
</cp:coreProperties>
</file>